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007"/>
  <workbookPr codeName="ThisWorkbook" autoCompressPictures="0"/>
  <bookViews>
    <workbookView xWindow="0" yWindow="0" windowWidth="25600" windowHeight="14280" tabRatio="500" activeTab="2"/>
  </bookViews>
  <sheets>
    <sheet name="Introduction" sheetId="8" r:id="rId1"/>
    <sheet name="Instructions" sheetId="7" r:id="rId2"/>
    <sheet name="Calculator"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32" i="3" l="1"/>
  <c r="M31" i="3"/>
  <c r="L32" i="3"/>
  <c r="L31" i="3"/>
  <c r="J32" i="3"/>
  <c r="J31" i="3"/>
  <c r="H32" i="3"/>
  <c r="H31" i="3"/>
  <c r="E32" i="3"/>
  <c r="E31" i="3"/>
  <c r="D32" i="3"/>
  <c r="D31" i="3"/>
  <c r="J23" i="3"/>
  <c r="L23" i="3"/>
  <c r="M23" i="3"/>
  <c r="H23" i="3"/>
  <c r="E23" i="3"/>
  <c r="D33" i="3"/>
  <c r="E33" i="3"/>
  <c r="E30" i="3"/>
  <c r="E29" i="3"/>
  <c r="E28" i="3"/>
  <c r="E27" i="3"/>
  <c r="D25" i="3"/>
  <c r="E25" i="3"/>
  <c r="D24" i="3"/>
  <c r="E24" i="3"/>
  <c r="D22" i="3"/>
  <c r="E22" i="3"/>
  <c r="D21" i="3"/>
  <c r="E21" i="3"/>
  <c r="D20" i="3"/>
  <c r="E20" i="3"/>
  <c r="D19" i="3"/>
  <c r="E19" i="3"/>
  <c r="D18" i="3"/>
  <c r="E18" i="3"/>
  <c r="D17" i="3"/>
  <c r="E17" i="3"/>
  <c r="D16" i="3"/>
  <c r="E16" i="3"/>
  <c r="D15" i="3"/>
  <c r="E15" i="3"/>
  <c r="D14" i="3"/>
  <c r="E14" i="3"/>
  <c r="D13" i="3"/>
  <c r="E13" i="3"/>
  <c r="D12" i="3"/>
  <c r="E12" i="3"/>
  <c r="D11" i="3"/>
  <c r="E11" i="3"/>
  <c r="D10" i="3"/>
  <c r="E10" i="3"/>
  <c r="D9" i="3"/>
  <c r="E9" i="3"/>
  <c r="D8" i="3"/>
  <c r="E8" i="3"/>
  <c r="D7" i="3"/>
  <c r="E7" i="3"/>
  <c r="D6" i="3"/>
  <c r="E6" i="3"/>
  <c r="D5" i="3"/>
  <c r="E5" i="3"/>
  <c r="D4" i="3"/>
  <c r="E4" i="3"/>
  <c r="H33" i="3"/>
  <c r="J33" i="3"/>
  <c r="L33" i="3"/>
  <c r="M33" i="3"/>
  <c r="H30" i="3"/>
  <c r="J30" i="3"/>
  <c r="L30" i="3"/>
  <c r="M30" i="3"/>
  <c r="D30" i="3"/>
  <c r="H29" i="3"/>
  <c r="J29" i="3"/>
  <c r="L29" i="3"/>
  <c r="M29" i="3"/>
  <c r="D29" i="3"/>
  <c r="H28" i="3"/>
  <c r="J28" i="3"/>
  <c r="L28" i="3"/>
  <c r="M28" i="3"/>
  <c r="D28" i="3"/>
  <c r="H27" i="3"/>
  <c r="J27" i="3"/>
  <c r="L27" i="3"/>
  <c r="M27" i="3"/>
  <c r="D27" i="3"/>
  <c r="H26" i="3"/>
  <c r="J26" i="3"/>
  <c r="L26" i="3"/>
  <c r="M26" i="3"/>
  <c r="H25" i="3"/>
  <c r="J25" i="3"/>
  <c r="L25" i="3"/>
  <c r="M25" i="3"/>
  <c r="H24" i="3"/>
  <c r="J24" i="3"/>
  <c r="L24" i="3"/>
  <c r="M24" i="3"/>
  <c r="H22" i="3"/>
  <c r="J22" i="3"/>
  <c r="L22" i="3"/>
  <c r="M22" i="3"/>
  <c r="H21" i="3"/>
  <c r="J21" i="3"/>
  <c r="L21" i="3"/>
  <c r="M21" i="3"/>
  <c r="H20" i="3"/>
  <c r="J20" i="3"/>
  <c r="L20" i="3"/>
  <c r="M20" i="3"/>
  <c r="H19" i="3"/>
  <c r="J19" i="3"/>
  <c r="L19" i="3"/>
  <c r="M19" i="3"/>
  <c r="H18" i="3"/>
  <c r="J18" i="3"/>
  <c r="L18" i="3"/>
  <c r="M18" i="3"/>
  <c r="H17" i="3"/>
  <c r="J17" i="3"/>
  <c r="L17" i="3"/>
  <c r="M17" i="3"/>
  <c r="H16" i="3"/>
  <c r="J16" i="3"/>
  <c r="L16" i="3"/>
  <c r="M16" i="3"/>
  <c r="H15" i="3"/>
  <c r="J15" i="3"/>
  <c r="L15" i="3"/>
  <c r="M15" i="3"/>
  <c r="H14" i="3"/>
  <c r="J14" i="3"/>
  <c r="L14" i="3"/>
  <c r="M14" i="3"/>
  <c r="H13" i="3"/>
  <c r="J13" i="3"/>
  <c r="L13" i="3"/>
  <c r="M13" i="3"/>
  <c r="H12" i="3"/>
  <c r="J12" i="3"/>
  <c r="L12" i="3"/>
  <c r="M12" i="3"/>
  <c r="H11" i="3"/>
  <c r="J11" i="3"/>
  <c r="L11" i="3"/>
  <c r="M11" i="3"/>
  <c r="H10" i="3"/>
  <c r="J10" i="3"/>
  <c r="L10" i="3"/>
  <c r="M10" i="3"/>
  <c r="H9" i="3"/>
  <c r="J9" i="3"/>
  <c r="L9" i="3"/>
  <c r="M9" i="3"/>
  <c r="H8" i="3"/>
  <c r="J8" i="3"/>
  <c r="L8" i="3"/>
  <c r="M8" i="3"/>
  <c r="H7" i="3"/>
  <c r="J7" i="3"/>
  <c r="L7" i="3"/>
  <c r="M7" i="3"/>
  <c r="H6" i="3"/>
  <c r="J6" i="3"/>
  <c r="L6" i="3"/>
  <c r="M6" i="3"/>
  <c r="H5" i="3"/>
  <c r="J5" i="3"/>
  <c r="L5" i="3"/>
  <c r="M5" i="3"/>
  <c r="H4" i="3"/>
  <c r="J4" i="3"/>
  <c r="L4" i="3"/>
  <c r="M4" i="3"/>
  <c r="N4" i="3"/>
</calcChain>
</file>

<file path=xl/comments1.xml><?xml version="1.0" encoding="utf-8"?>
<comments xmlns="http://schemas.openxmlformats.org/spreadsheetml/2006/main">
  <authors>
    <author/>
    <author>LeAnne Harvey</author>
  </authors>
  <commentList>
    <comment ref="C1" authorId="0">
      <text>
        <r>
          <rPr>
            <sz val="10"/>
            <color rgb="FF000000"/>
            <rFont val="Arial"/>
          </rPr>
          <t>Column D converts the 5 lbs to 80 ounces</t>
        </r>
      </text>
    </comment>
    <comment ref="D1" authorId="0">
      <text>
        <r>
          <rPr>
            <sz val="10"/>
            <color rgb="FF000000"/>
            <rFont val="Arial"/>
          </rPr>
          <t xml:space="preserve">Column F represents the price you pay your mainline distributors for this item.
</t>
        </r>
      </text>
    </comment>
    <comment ref="E1" authorId="0">
      <text>
        <r>
          <rPr>
            <sz val="10"/>
            <color rgb="FF000000"/>
            <rFont val="Arial"/>
          </rPr>
          <t xml:space="preserve">Column G represents what you pay local farmers for that same item. Note: If local farmers sell to you in different unit sizes, you may have to convert your numbers.
</t>
        </r>
      </text>
    </comment>
    <comment ref="F1" authorId="0">
      <text>
        <r>
          <rPr>
            <sz val="10"/>
            <color rgb="FF000000"/>
            <rFont val="Arial"/>
          </rPr>
          <t>Column H then calculates the cost difference, per ounce, between mainline and local, after you’ve trimmed the waste.</t>
        </r>
      </text>
    </comment>
    <comment ref="G1" authorId="0">
      <text>
        <r>
          <rPr>
            <sz val="10"/>
            <color rgb="FF000000"/>
            <rFont val="Arial"/>
          </rPr>
          <t xml:space="preserve">Column I is the portion size you typically use for that item. This is a variable that you can change.
</t>
        </r>
      </text>
    </comment>
    <comment ref="H1" authorId="0">
      <text>
        <r>
          <rPr>
            <sz val="10"/>
            <color rgb="FF000000"/>
            <rFont val="Arial"/>
          </rPr>
          <t xml:space="preserve">Column J calculates the difference in cost per plate for that specific menu item given the difference in local and conventional pricing. </t>
        </r>
      </text>
    </comment>
    <comment ref="I1" authorId="0">
      <text>
        <r>
          <rPr>
            <sz val="10"/>
            <color rgb="FF000000"/>
            <rFont val="Arial"/>
          </rPr>
          <t xml:space="preserve">Column K is optional.  It allows you to enter a percentage number to reflect small reductions in the amount of an item you might want to use in buying the local product.  For example, if you typically put 5 spears of asparagus on a plate, but you want to use 4 spears in order to buy the local, that would be a 20% reduction (1 less spear out of 5) I portion sizes.  If you did this, you’d enter “20” in Column K.  If you wanted to use 5 ounces of local, grass-finished beef for your hamburger instead of 6 ounce, that would be a 15% reduction (actually, 16.8%, but close enough).  If you don’t intend to reduce the portion size from what you normally do for that ingredient, then don’t enter anything in Column K.
</t>
        </r>
      </text>
    </comment>
    <comment ref="J1" authorId="0">
      <text>
        <r>
          <rPr>
            <sz val="10"/>
            <color rgb="FF000000"/>
            <rFont val="Arial"/>
          </rPr>
          <t xml:space="preserve">Column L calculates the per plate cost difference, including any portion size reductions you might have included.
</t>
        </r>
      </text>
    </comment>
    <comment ref="K1" authorId="0">
      <text>
        <r>
          <rPr>
            <sz val="10"/>
            <color rgb="FF000000"/>
            <rFont val="Arial"/>
          </rPr>
          <t xml:space="preserve">Column M rounds that figure off.  It is expressed in dollars, so “0.10” means 10 cents.
</t>
        </r>
      </text>
    </comment>
    <comment ref="L1" authorId="0">
      <text>
        <r>
          <rPr>
            <sz val="10"/>
            <color rgb="FF000000"/>
            <rFont val="Arial"/>
          </rPr>
          <t xml:space="preserve">Column N calculates the cost difference for every item for which you’ve entered prices in columns F and G.  It is cumulative, so be sure that the items you’re entering are all part of a menu item or meal.  If you only wish to evaluate the cost difference of specific ingredients, then ignore Column N and look at Column M for your results.
</t>
        </r>
      </text>
    </comment>
    <comment ref="M1" authorId="0">
      <text>
        <r>
          <rPr>
            <sz val="10"/>
            <color rgb="FF000000"/>
            <rFont val="Arial"/>
          </rPr>
          <t xml:space="preserve">Column E represents standard “yield”, ie what percentage is useable after you’ve trimmed, cored, peeled, etc.
</t>
        </r>
      </text>
    </comment>
    <comment ref="C3" authorId="1">
      <text>
        <r>
          <rPr>
            <sz val="9"/>
            <color indexed="81"/>
            <rFont val="Arial"/>
          </rPr>
          <t xml:space="preserve">Row 2, column C gives the unit size for asparagus as 5 pounds
</t>
        </r>
      </text>
    </comment>
    <comment ref="D3" authorId="1">
      <text>
        <r>
          <rPr>
            <sz val="9"/>
            <color indexed="81"/>
            <rFont val="Arial"/>
          </rPr>
          <t xml:space="preserve">Column D converts the 5 lbs to 80 ounces
</t>
        </r>
      </text>
    </comment>
    <comment ref="E3" authorId="1">
      <text>
        <r>
          <rPr>
            <sz val="9"/>
            <color indexed="81"/>
            <rFont val="Arial"/>
          </rPr>
          <t xml:space="preserve">Column E represents standard “yield”, ie what percentage is useable after you’ve trimmed, cored, peeled, etc.
</t>
        </r>
      </text>
    </comment>
    <comment ref="F3" authorId="1">
      <text>
        <r>
          <rPr>
            <sz val="9"/>
            <color indexed="81"/>
            <rFont val="Arial"/>
          </rPr>
          <t xml:space="preserve">Column F represents the price you pay your mainline distributors for this item.
</t>
        </r>
      </text>
    </comment>
    <comment ref="G3" authorId="1">
      <text>
        <r>
          <rPr>
            <sz val="9"/>
            <color indexed="81"/>
            <rFont val="Arial"/>
          </rPr>
          <t xml:space="preserve">Column G represents what you pay local farmers for that same item. Note: If local farmers sell to you in different unit sizes, you may have to convert your numbers.
</t>
        </r>
      </text>
    </comment>
    <comment ref="H3" authorId="1">
      <text>
        <r>
          <rPr>
            <sz val="9"/>
            <color indexed="81"/>
            <rFont val="Arial"/>
          </rPr>
          <t xml:space="preserve">Column H then calculates the cost difference, per ounce, between mainline and local, after you’ve trimmed the waste.
</t>
        </r>
      </text>
    </comment>
    <comment ref="I3" authorId="1">
      <text>
        <r>
          <rPr>
            <sz val="9"/>
            <color indexed="81"/>
            <rFont val="Arial"/>
          </rPr>
          <t xml:space="preserve">Column I is the portion size you typically use for that item. This is a variable that you can change.
</t>
        </r>
      </text>
    </comment>
    <comment ref="J3" authorId="1">
      <text>
        <r>
          <rPr>
            <sz val="9"/>
            <color indexed="81"/>
            <rFont val="Arial"/>
          </rPr>
          <t xml:space="preserve">Column J calculates the difference in cost per plate for that specific menu item given the difference in local and conventional pricing. 
</t>
        </r>
      </text>
    </comment>
    <comment ref="K3" authorId="1">
      <text>
        <r>
          <rPr>
            <sz val="9"/>
            <color indexed="81"/>
            <rFont val="Arial"/>
          </rPr>
          <t>Column K is optional.  It allows you to enter a percentage number to reflect small reductions in the amount of an item you might want to use in buying the local product. 
For example, if you typically put 5 spears of asparagus on a plate, but you want to use 4 spears in order to buy the local, that would be a 20% reduction (1 less spear out of 5) I portion sizes.  If you did this, you’d enter “20” in Column K.  If you wanted to use 5 ounces of local, grass-finished beef for your hamburger instead of 6 ounce, that would be a 15% reduction (actually, 16.8%, but close enough).  If you don’t intend to reduce the portion size from what you normally do for that ingredient, then don’t enter anything in Column K.</t>
        </r>
      </text>
    </comment>
    <comment ref="L3" authorId="1">
      <text>
        <r>
          <rPr>
            <sz val="9"/>
            <color indexed="81"/>
            <rFont val="Arial"/>
          </rPr>
          <t xml:space="preserve">Column L calculates the per plate cost difference, including any portion size reductions you might have included.
</t>
        </r>
      </text>
    </comment>
    <comment ref="M3" authorId="1">
      <text>
        <r>
          <rPr>
            <sz val="9"/>
            <color indexed="81"/>
            <rFont val="Arial"/>
          </rPr>
          <t xml:space="preserve">Column M rounds that figure off.  It is expressed in dollars, so “0.10” means 10 cents.
</t>
        </r>
      </text>
    </comment>
    <comment ref="N3" authorId="1">
      <text>
        <r>
          <rPr>
            <sz val="9"/>
            <color indexed="81"/>
            <rFont val="Arial"/>
          </rPr>
          <t xml:space="preserve">Column N calculates the cost difference for every item for which you’ve entered prices in columns F and G.  It is cumulative, so be sure that the items you’re entering are all part of a menu item or meal.  If you only wish to evaluate the cost difference of specific ingredients, then ignore Column N and look at Column M for your results.
</t>
        </r>
      </text>
    </comment>
    <comment ref="M50" authorId="0">
      <text>
        <r>
          <rPr>
            <sz val="10"/>
            <color rgb="FF000000"/>
            <rFont val="Arial"/>
          </rPr>
          <t xml:space="preserve">Based on USDA table. Beef, ground, medium fat (12%-22%), loaf
</t>
        </r>
      </text>
    </comment>
    <comment ref="M51" authorId="0">
      <text>
        <r>
          <rPr>
            <sz val="10"/>
            <color rgb="FF000000"/>
            <rFont val="Arial"/>
          </rPr>
          <t xml:space="preserve">Based on USDA table. Beef, ground, medium fat (12%-22%), loaf
</t>
        </r>
      </text>
    </comment>
  </commentList>
</comments>
</file>

<file path=xl/sharedStrings.xml><?xml version="1.0" encoding="utf-8"?>
<sst xmlns="http://schemas.openxmlformats.org/spreadsheetml/2006/main" count="108" uniqueCount="73">
  <si>
    <t>Local vs Conventional Food Purchasing Cost Calculator</t>
  </si>
  <si>
    <t>August 2014</t>
  </si>
  <si>
    <t>Introduction</t>
  </si>
  <si>
    <t>The SCALE, Inc Cost Calculator is designed to help chefs and food service managers analyze more precisely the cost difference between locally sourced farm products and those available from mainline distributors.  It does this by converting the difference in unit costs – cases, pounds, dozens – to the difference in cost per plate or meal for one or more items.  The Calculator includes 21 produce items and 6 proteins.
While locally sourced items are sometimes comparable to or lower in price, in general they are more expensive than those available through mainline distributors.  The Calculator does not give a value to such qualities as “freshness”, better taste or sustainable production practices, but simply analyzes the cost differential.</t>
  </si>
  <si>
    <t>How to Use the Calculator</t>
  </si>
  <si>
    <t>The Calculator already contains average portion sizes for each of the items, and will calculate the cost difference based on those portion sizes.  For instance, it assumes 1 ounce of spring mix per portion, typical for a side salad; it uses 6 ounces for a typical serving of ground beef, whether for a hamburger, meatloaf, tacos or other dishes.  We recommend that you take a look at the portion sizes we’ve included and see if they are generally accurate for your restaurant or dining hall.  They are contained in Column I.  Please note:  If most of the portion sizes seem accurate but you want to change some of them, you can easily do so:  Simply click that box and type the new number in.  For example, if you want to change the broccoli portion from 2 to 3 ounces, go to row 5, column I, click on the box and enter the new number.
There are two basic ways you can use the Calculator:</t>
  </si>
  <si>
    <t>•</t>
  </si>
  <si>
    <t>Calculate the cost difference per plate for one specific item.  In the first example, local tomatoes are $30/cs versus mainline tomatoes @ $18/cs.  The per plate cost difference is shown in column M:  8 cents more per plate to use the local tomatoes.</t>
  </si>
  <si>
    <t>Step by Step Instructions</t>
  </si>
  <si>
    <t>First note that all the blue-shaded columns – D, E, H, J, L, M and N are fixed.  These contain the calculations that make the spreadsheet work.  The yellow-shaded columns are variables, that is, you can or must enter numbers.  The green shaded columns, C and I, contain standard weights and portion sizes drawn from industry averages. However, these can be adjusted by simply clicking on the cell.</t>
  </si>
  <si>
    <t>Using asparagus as an example</t>
  </si>
  <si>
    <t>Row 2, column C gives the unit size for asparagus as 5 pounds</t>
  </si>
  <si>
    <t>Column D converts the 5 lbs to 80 ounces</t>
  </si>
  <si>
    <t>Column E represents standard “yield”, ie what percentage of the asparagus is useable after you’ve trimmed it (or in other cases, peeled, cored, etc).</t>
  </si>
  <si>
    <t>Column F represents the price you pay your mainline distributors for a case of asparagus and column G represents the price you’d pay a local farmer.  In the example, we’ve entered $15 for the mainline and $20 for local, but you should enter the prices you actually pay.</t>
  </si>
  <si>
    <t>Column H then calculates the cost difference, per ounce, between mainline and local, after you’ve trimmed the waste.</t>
  </si>
  <si>
    <t>Column I is the portion size you typically use for that item.  The default setting for asparagus assumes 5 medium spears, or 2 ounces.  Again, this is a variable that you can change.</t>
  </si>
  <si>
    <t>Column J calculates the difference in cost per plate for that specific menu item, in this case asparagus, should you buy it at $20 per case from a local farmer vs $15 per case from your regular distributor.</t>
  </si>
  <si>
    <t>Column K is optional.  It allows you to enter a percentage number to reflect small reductions in the amount of an item you might want to use in buying the local product.  For example, if you typically put 5 spears of asparagus on a plate, but you want to use 4 spears in order to buy the local, that would be a 20% reduction (1 less spear out of 5) in portion size.  If you did this, you’d enter “20” in Column K.  If you wanted to use 5 ounces of local, grass-finished beef for your hamburger instead of 6 ounce, that would be a 15% reduction (actually, 16.8%, but close enough).  If you don’t intend to reduce the portion size from what you normally do for that ingredient, then don’t enter anything in Column K.</t>
  </si>
  <si>
    <t>Column L calculates the per plate cost difference, including any portion size reductions you might have included.</t>
  </si>
  <si>
    <t>Column M rounds that figure off.  It is expressed in dollars, so “0.10” means 10 cents.</t>
  </si>
  <si>
    <t>Column N calculates the cost difference for every item for which you’ve entered prices in columns F and G.  It is cumulative, so be sure that the items you’re entering are all part of a menu item or meal.  If you only wish to evaluate the cost difference of specific ingredients, then ignore Column N and look at Column M for your results.</t>
  </si>
  <si>
    <t>Season</t>
  </si>
  <si>
    <t>Item</t>
  </si>
  <si>
    <t>Weight lbs</t>
  </si>
  <si>
    <t>Ounces</t>
  </si>
  <si>
    <t>AP,EP</t>
  </si>
  <si>
    <t>Conventional $</t>
  </si>
  <si>
    <t>Local $</t>
  </si>
  <si>
    <t>Cost diff/ounce</t>
  </si>
  <si>
    <t>Portion size (oz)</t>
  </si>
  <si>
    <t>Cost diff/plate</t>
  </si>
  <si>
    <t>Portion reduction (%)</t>
  </si>
  <si>
    <t>Final portion price</t>
  </si>
  <si>
    <t>Total Cost</t>
  </si>
  <si>
    <t>Cost of all Ingredients</t>
  </si>
  <si>
    <t>Spring</t>
  </si>
  <si>
    <t>Asparagus</t>
  </si>
  <si>
    <t>Beets</t>
  </si>
  <si>
    <t>Broccoli (whole)</t>
  </si>
  <si>
    <t>Carrots (whole,medium)</t>
  </si>
  <si>
    <t>Spring Mix</t>
  </si>
  <si>
    <t>Spinach Greens</t>
  </si>
  <si>
    <t>Strawberries (12 pints)</t>
  </si>
  <si>
    <t>Summer</t>
  </si>
  <si>
    <t>Blueberries (12 pints)</t>
  </si>
  <si>
    <t>Eggplant</t>
  </si>
  <si>
    <t>Potatoes (red, gold)</t>
  </si>
  <si>
    <t>Cantaloupes (6 - 10 medium)</t>
  </si>
  <si>
    <t>Cucumbers</t>
  </si>
  <si>
    <t>Green Bell Peppers</t>
  </si>
  <si>
    <t>Red/yellow bell peppers</t>
  </si>
  <si>
    <t>Leeks</t>
  </si>
  <si>
    <t>Onions</t>
  </si>
  <si>
    <t>Tomatoes- Red Slicers</t>
  </si>
  <si>
    <t>Tomatoes- Cherry, Grape (12pt)</t>
  </si>
  <si>
    <t>Zucchini/Summer Squash</t>
  </si>
  <si>
    <t>Fall/Winter</t>
  </si>
  <si>
    <t>Butternut squash</t>
  </si>
  <si>
    <t>Sweet potatoes</t>
  </si>
  <si>
    <t>Eggs (In number, not weight)</t>
  </si>
  <si>
    <t>Beef-NY style or Rib eye</t>
  </si>
  <si>
    <t>Ground Beef</t>
  </si>
  <si>
    <t>Pork- Sausage</t>
  </si>
  <si>
    <t>Pork- Tenderloin or Porkchops</t>
  </si>
  <si>
    <t>Whole Chicken</t>
  </si>
  <si>
    <t>Learn how to use the calculator through step-by-step instructions</t>
  </si>
  <si>
    <t>You can also calculate the cost difference for a complete menu item when purchasing several or all of the ingredients locally.  In the second example, the calculator is determining the total cost difference for a specific menu item:  Meatloaf, with a side of broccoli and a slice of cantaloupe.  It was assumed that the ground beef, onions and peppers (in the meatloaf), broccoli and cantaloupe were all purchased locally.  In this case, Column N includes all of these ingredients in the cost of local vs mainline purchasing.  In this example, to source all of the ingredients locally for the meatloaf entree, including the side items, would cost 98 cents more.</t>
  </si>
  <si>
    <t>Start Using the Calculator</t>
  </si>
  <si>
    <t>Apples (In number, not weight)</t>
  </si>
  <si>
    <t>Whole Beef, diced</t>
  </si>
  <si>
    <t>Whole Pork, diced</t>
  </si>
  <si>
    <t>SCALE staff designed and developed this Cost Calculator, led by LeAnne Harvey with assistance from Jassen Campbell, Rick Martin, Andrea Reusing and Ben Carroll.  Kurtis Gross assisted in the initial design.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</si>
</sst>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quot;$&quot;#,##0.00"/>
  </numFmts>
  <fonts count="33" x14ac:knownFonts="1">
    <font>
      <sz val="10"/>
      <color rgb="FF000000"/>
      <name val="Arial"/>
    </font>
    <font>
      <sz val="11"/>
      <color rgb="FFFFFFFF"/>
      <name val="Calibri"/>
    </font>
    <font>
      <b/>
      <sz val="36"/>
      <color rgb="FF000000"/>
      <name val="Arial"/>
    </font>
    <font>
      <sz val="11"/>
      <color rgb="FF000000"/>
      <name val="Calibri"/>
    </font>
    <font>
      <b/>
      <sz val="12"/>
      <color rgb="FF000000"/>
      <name val="Arial"/>
    </font>
    <font>
      <b/>
      <sz val="10"/>
      <color rgb="FFFFFFFF"/>
      <name val="Arial"/>
    </font>
    <font>
      <sz val="11"/>
      <color rgb="FF000000"/>
      <name val="Calibri"/>
    </font>
    <font>
      <b/>
      <sz val="10"/>
      <color rgb="FF000000"/>
      <name val="Arial"/>
    </font>
    <font>
      <sz val="11"/>
      <color rgb="FF000000"/>
      <name val="Arial"/>
    </font>
    <font>
      <b/>
      <sz val="10"/>
      <color rgb="FF000000"/>
      <name val="Arial"/>
    </font>
    <font>
      <b/>
      <sz val="10"/>
      <color rgb="FF000000"/>
      <name val="Arial"/>
    </font>
    <font>
      <sz val="11"/>
      <color rgb="FFFFFFFF"/>
      <name val="Calibri"/>
    </font>
    <font>
      <b/>
      <sz val="11"/>
      <color rgb="FF000000"/>
      <name val="Calibri"/>
    </font>
    <font>
      <sz val="11"/>
      <color rgb="FF000000"/>
      <name val="Calibri"/>
    </font>
    <font>
      <sz val="10"/>
      <color rgb="FFFFFFFF"/>
      <name val="Arial"/>
    </font>
    <font>
      <sz val="11"/>
      <color rgb="FF000000"/>
      <name val="Calibri"/>
    </font>
    <font>
      <b/>
      <sz val="14"/>
      <color rgb="FF000000"/>
      <name val="Arial"/>
    </font>
    <font>
      <sz val="11"/>
      <color rgb="FF000000"/>
      <name val="Calibri"/>
    </font>
    <font>
      <sz val="11"/>
      <color rgb="FF000000"/>
      <name val="Calibri"/>
    </font>
    <font>
      <b/>
      <sz val="10"/>
      <color rgb="FFFFFFFF"/>
      <name val="Arial"/>
    </font>
    <font>
      <sz val="11"/>
      <color rgb="FF000000"/>
      <name val="Calibri"/>
    </font>
    <font>
      <sz val="11"/>
      <color rgb="FF000000"/>
      <name val="Calibri"/>
    </font>
    <font>
      <b/>
      <sz val="30"/>
      <color rgb="FF000000"/>
      <name val="Arial"/>
    </font>
    <font>
      <sz val="11"/>
      <color rgb="FF000000"/>
      <name val="Calibri"/>
    </font>
    <font>
      <sz val="30"/>
      <color rgb="FF000000"/>
      <name val="Arial"/>
    </font>
    <font>
      <sz val="11"/>
      <color rgb="FF000000"/>
      <name val="Calibri"/>
    </font>
    <font>
      <u/>
      <sz val="10"/>
      <color theme="10"/>
      <name val="Arial"/>
    </font>
    <font>
      <sz val="12"/>
      <color rgb="FF000000"/>
      <name val="Arial"/>
    </font>
    <font>
      <sz val="9"/>
      <color indexed="81"/>
      <name val="Arial"/>
    </font>
    <font>
      <u/>
      <sz val="12"/>
      <color theme="10"/>
      <name val="Arial"/>
    </font>
    <font>
      <u/>
      <sz val="10"/>
      <color theme="11"/>
      <name val="Arial"/>
    </font>
    <font>
      <i/>
      <sz val="11"/>
      <color rgb="FF1F497D"/>
      <name val="Calibri"/>
      <family val="2"/>
    </font>
    <font>
      <i/>
      <sz val="11"/>
      <name val="Calibri"/>
    </font>
  </fonts>
  <fills count="19">
    <fill>
      <patternFill patternType="none"/>
    </fill>
    <fill>
      <patternFill patternType="gray125"/>
    </fill>
    <fill>
      <patternFill patternType="solid">
        <fgColor rgb="FF000000"/>
        <bgColor indexed="64"/>
      </patternFill>
    </fill>
    <fill>
      <patternFill patternType="solid">
        <fgColor rgb="FF6AA84F"/>
        <bgColor indexed="64"/>
      </patternFill>
    </fill>
    <fill>
      <patternFill patternType="solid">
        <fgColor rgb="FF000000"/>
        <bgColor indexed="64"/>
      </patternFill>
    </fill>
    <fill>
      <patternFill patternType="solid">
        <fgColor rgb="FFBDD6EE"/>
        <bgColor indexed="64"/>
      </patternFill>
    </fill>
    <fill>
      <patternFill patternType="solid">
        <fgColor rgb="FFBDD6EE"/>
        <bgColor indexed="64"/>
      </patternFill>
    </fill>
    <fill>
      <patternFill patternType="solid">
        <fgColor rgb="FFBDD6EE"/>
        <bgColor indexed="64"/>
      </patternFill>
    </fill>
    <fill>
      <patternFill patternType="solid">
        <fgColor rgb="FF000000"/>
        <bgColor indexed="64"/>
      </patternFill>
    </fill>
    <fill>
      <patternFill patternType="solid">
        <fgColor rgb="FFBDD6EE"/>
        <bgColor indexed="64"/>
      </patternFill>
    </fill>
    <fill>
      <patternFill patternType="solid">
        <fgColor rgb="FFBDD6EE"/>
        <bgColor indexed="64"/>
      </patternFill>
    </fill>
    <fill>
      <patternFill patternType="solid">
        <fgColor rgb="FF000000"/>
        <bgColor indexed="64"/>
      </patternFill>
    </fill>
    <fill>
      <patternFill patternType="solid">
        <fgColor rgb="FFBDD6EE"/>
        <bgColor indexed="64"/>
      </patternFill>
    </fill>
    <fill>
      <patternFill patternType="solid">
        <fgColor rgb="FFFFC000"/>
        <bgColor indexed="64"/>
      </patternFill>
    </fill>
    <fill>
      <patternFill patternType="solid">
        <fgColor rgb="FF000000"/>
        <bgColor indexed="64"/>
      </patternFill>
    </fill>
    <fill>
      <patternFill patternType="solid">
        <fgColor rgb="FFBDD6EE"/>
        <bgColor indexed="64"/>
      </patternFill>
    </fill>
    <fill>
      <patternFill patternType="solid">
        <fgColor rgb="FFBDD6EE"/>
        <bgColor indexed="64"/>
      </patternFill>
    </fill>
    <fill>
      <patternFill patternType="solid">
        <fgColor rgb="FFFFFFFF"/>
        <bgColor indexed="64"/>
      </patternFill>
    </fill>
    <fill>
      <patternFill patternType="solid">
        <fgColor rgb="FFFFC00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10">
    <xf numFmtId="0" fontId="0" fillId="0" borderId="0"/>
    <xf numFmtId="0" fontId="26"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cellStyleXfs>
  <cellXfs count="60">
    <xf numFmtId="0" fontId="0" fillId="0" borderId="0" xfId="0" applyAlignment="1">
      <alignment wrapText="1"/>
    </xf>
    <xf numFmtId="0" fontId="0" fillId="0" borderId="0" xfId="0" applyAlignment="1">
      <alignment wrapText="1"/>
    </xf>
    <xf numFmtId="0" fontId="23" fillId="18" borderId="1" xfId="0" applyFont="1" applyFill="1" applyBorder="1"/>
    <xf numFmtId="0" fontId="17" fillId="12" borderId="1" xfId="0" applyFont="1" applyFill="1" applyBorder="1"/>
    <xf numFmtId="0" fontId="3" fillId="3" borderId="1" xfId="0" applyFont="1" applyFill="1" applyBorder="1"/>
    <xf numFmtId="0" fontId="20" fillId="15" borderId="1" xfId="0" applyFont="1" applyFill="1" applyBorder="1"/>
    <xf numFmtId="0" fontId="12" fillId="9" borderId="1" xfId="0" applyFont="1" applyFill="1" applyBorder="1"/>
    <xf numFmtId="164" fontId="6" fillId="5" borderId="1" xfId="0" applyNumberFormat="1" applyFont="1" applyFill="1" applyBorder="1"/>
    <xf numFmtId="9" fontId="18" fillId="13" borderId="1" xfId="0" applyNumberFormat="1" applyFont="1" applyFill="1" applyBorder="1"/>
    <xf numFmtId="0" fontId="9" fillId="6" borderId="1" xfId="0" applyFont="1" applyFill="1" applyBorder="1" applyAlignment="1">
      <alignment wrapText="1"/>
    </xf>
    <xf numFmtId="0" fontId="0" fillId="0" borderId="0" xfId="0" applyBorder="1" applyAlignment="1">
      <alignment wrapText="1"/>
    </xf>
    <xf numFmtId="4" fontId="5" fillId="4" borderId="0" xfId="0" applyNumberFormat="1" applyFont="1" applyFill="1" applyBorder="1" applyAlignment="1">
      <alignment wrapText="1"/>
    </xf>
    <xf numFmtId="4" fontId="10" fillId="7" borderId="0" xfId="0" applyNumberFormat="1" applyFont="1" applyFill="1" applyBorder="1" applyAlignment="1">
      <alignment wrapText="1"/>
    </xf>
    <xf numFmtId="4" fontId="0" fillId="17" borderId="0" xfId="0" applyNumberFormat="1" applyFill="1" applyBorder="1" applyAlignment="1">
      <alignment wrapText="1"/>
    </xf>
    <xf numFmtId="0" fontId="25" fillId="0" borderId="0" xfId="0" applyFont="1" applyBorder="1"/>
    <xf numFmtId="164" fontId="15" fillId="0" borderId="0" xfId="0" applyNumberFormat="1" applyFont="1" applyBorder="1"/>
    <xf numFmtId="165" fontId="21" fillId="0" borderId="0" xfId="0" applyNumberFormat="1" applyFont="1" applyBorder="1"/>
    <xf numFmtId="4" fontId="0" fillId="0" borderId="0" xfId="0" applyNumberFormat="1" applyBorder="1" applyAlignment="1">
      <alignment wrapText="1"/>
    </xf>
    <xf numFmtId="0" fontId="19" fillId="14" borderId="2" xfId="0" applyFont="1" applyFill="1" applyBorder="1" applyAlignment="1">
      <alignment wrapText="1"/>
    </xf>
    <xf numFmtId="0" fontId="11" fillId="8" borderId="3" xfId="0" applyFont="1" applyFill="1" applyBorder="1"/>
    <xf numFmtId="164" fontId="1" fillId="2" borderId="3" xfId="0" applyNumberFormat="1" applyFont="1" applyFill="1" applyBorder="1"/>
    <xf numFmtId="165" fontId="14" fillId="11" borderId="4" xfId="0" applyNumberFormat="1" applyFont="1" applyFill="1" applyBorder="1" applyAlignment="1">
      <alignment wrapText="1"/>
    </xf>
    <xf numFmtId="0" fontId="0" fillId="16" borderId="5" xfId="0" applyFill="1" applyBorder="1" applyAlignment="1">
      <alignment wrapText="1"/>
    </xf>
    <xf numFmtId="165" fontId="13" fillId="10" borderId="6" xfId="0" applyNumberFormat="1" applyFont="1" applyFill="1" applyBorder="1"/>
    <xf numFmtId="0" fontId="0" fillId="16" borderId="7" xfId="0" applyFill="1" applyBorder="1" applyAlignment="1">
      <alignment wrapText="1"/>
    </xf>
    <xf numFmtId="0" fontId="20" fillId="15" borderId="8" xfId="0" applyFont="1" applyFill="1" applyBorder="1"/>
    <xf numFmtId="0" fontId="3" fillId="3" borderId="8" xfId="0" applyFont="1" applyFill="1" applyBorder="1"/>
    <xf numFmtId="0" fontId="23" fillId="18" borderId="8" xfId="0" applyFont="1" applyFill="1" applyBorder="1"/>
    <xf numFmtId="164" fontId="6" fillId="5" borderId="8" xfId="0" applyNumberFormat="1" applyFont="1" applyFill="1" applyBorder="1"/>
    <xf numFmtId="165" fontId="13" fillId="10" borderId="9" xfId="0" applyNumberFormat="1" applyFont="1" applyFill="1" applyBorder="1"/>
    <xf numFmtId="0" fontId="8" fillId="0" borderId="0" xfId="0" applyFont="1" applyAlignment="1">
      <alignment wrapText="1"/>
    </xf>
    <xf numFmtId="0" fontId="8" fillId="0" borderId="0" xfId="0" applyFont="1" applyBorder="1" applyAlignment="1">
      <alignment wrapText="1"/>
    </xf>
    <xf numFmtId="0" fontId="0" fillId="0" borderId="0" xfId="0" applyAlignment="1">
      <alignment horizontal="center" vertical="center" wrapText="1"/>
    </xf>
    <xf numFmtId="0" fontId="3" fillId="18" borderId="1" xfId="0" applyFont="1" applyFill="1" applyBorder="1"/>
    <xf numFmtId="0" fontId="0" fillId="0" borderId="0" xfId="0" applyAlignment="1">
      <alignment vertical="top" wrapText="1"/>
    </xf>
    <xf numFmtId="0" fontId="0" fillId="0" borderId="0" xfId="0" applyBorder="1" applyAlignment="1">
      <alignment horizontal="center" vertical="top" wrapText="1"/>
    </xf>
    <xf numFmtId="0" fontId="0" fillId="0" borderId="0" xfId="0" applyBorder="1" applyAlignment="1">
      <alignment wrapText="1"/>
    </xf>
    <xf numFmtId="0" fontId="0" fillId="0" borderId="0" xfId="0" applyBorder="1" applyAlignment="1">
      <alignment wrapText="1"/>
    </xf>
    <xf numFmtId="0" fontId="0" fillId="0" borderId="0" xfId="0" applyBorder="1" applyAlignment="1">
      <alignment vertical="top" wrapText="1"/>
    </xf>
    <xf numFmtId="0" fontId="7" fillId="0" borderId="0" xfId="0" applyFont="1" applyBorder="1" applyAlignment="1">
      <alignment wrapText="1"/>
    </xf>
    <xf numFmtId="0" fontId="3" fillId="12" borderId="1" xfId="0" applyFont="1" applyFill="1" applyBorder="1"/>
    <xf numFmtId="9" fontId="18" fillId="13" borderId="8" xfId="0" applyNumberFormat="1" applyFont="1" applyFill="1" applyBorder="1"/>
    <xf numFmtId="0" fontId="3" fillId="12" borderId="8" xfId="0" applyFont="1" applyFill="1" applyBorder="1"/>
    <xf numFmtId="0" fontId="0" fillId="0" borderId="0" xfId="0" applyBorder="1" applyAlignment="1">
      <alignment vertical="top" wrapText="1"/>
    </xf>
    <xf numFmtId="0" fontId="29" fillId="0" borderId="0" xfId="1" applyFont="1" applyBorder="1" applyAlignment="1">
      <alignment wrapText="1"/>
    </xf>
    <xf numFmtId="0" fontId="0" fillId="0" borderId="0" xfId="0" applyBorder="1" applyAlignment="1">
      <alignment wrapText="1"/>
    </xf>
    <xf numFmtId="0" fontId="2" fillId="0" borderId="0" xfId="0" applyFont="1" applyBorder="1" applyAlignment="1">
      <alignment horizontal="center" wrapText="1"/>
    </xf>
    <xf numFmtId="0" fontId="16" fillId="0" borderId="0" xfId="0" applyFont="1" applyBorder="1" applyAlignment="1">
      <alignment horizontal="center" wrapText="1"/>
    </xf>
    <xf numFmtId="0" fontId="32" fillId="0" borderId="0" xfId="0" applyFont="1" applyAlignment="1">
      <alignment horizontal="left" wrapText="1"/>
    </xf>
    <xf numFmtId="0" fontId="7" fillId="0" borderId="0" xfId="0" applyFont="1" applyBorder="1" applyAlignment="1">
      <alignment wrapText="1"/>
    </xf>
    <xf numFmtId="0" fontId="2" fillId="0" borderId="0" xfId="0" applyFont="1" applyAlignment="1">
      <alignment horizontal="center" wrapText="1"/>
    </xf>
    <xf numFmtId="0" fontId="16" fillId="0" borderId="0" xfId="0" applyFont="1" applyAlignment="1">
      <alignment horizontal="center" wrapText="1"/>
    </xf>
    <xf numFmtId="0" fontId="4" fillId="0" borderId="0" xfId="0" applyFont="1" applyAlignment="1">
      <alignment wrapText="1"/>
    </xf>
    <xf numFmtId="0" fontId="27" fillId="0" borderId="0" xfId="0" applyFont="1" applyAlignment="1">
      <alignment wrapText="1"/>
    </xf>
    <xf numFmtId="0" fontId="0" fillId="0" borderId="0" xfId="0" applyAlignment="1">
      <alignment vertical="center" wrapText="1"/>
    </xf>
    <xf numFmtId="0" fontId="8" fillId="0" borderId="0" xfId="0" applyFont="1" applyAlignment="1">
      <alignment vertical="center" wrapText="1"/>
    </xf>
    <xf numFmtId="0" fontId="29" fillId="0" borderId="0" xfId="1" applyFont="1" applyAlignment="1">
      <alignment wrapText="1"/>
    </xf>
    <xf numFmtId="0" fontId="22" fillId="0" borderId="0" xfId="0" applyFont="1" applyBorder="1" applyAlignment="1">
      <alignment horizontal="center" wrapText="1"/>
    </xf>
    <xf numFmtId="0" fontId="24" fillId="0" borderId="0" xfId="0" applyFont="1" applyBorder="1" applyAlignment="1">
      <alignment wrapText="1"/>
    </xf>
    <xf numFmtId="0" fontId="31" fillId="0" borderId="0" xfId="0" applyFont="1" applyAlignment="1">
      <alignment horizontal="left" wrapText="1"/>
    </xf>
  </cellXfs>
  <cellStyles count="10">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Hyperlink" xfId="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31750</xdr:colOff>
      <xdr:row>5</xdr:row>
      <xdr:rowOff>22225</xdr:rowOff>
    </xdr:from>
    <xdr:ext cx="3571875" cy="657225"/>
    <xdr:pic>
      <xdr:nvPicPr>
        <xdr:cNvPr id="2" name="image01.png"/>
        <xdr:cNvPicPr preferRelativeResize="0"/>
      </xdr:nvPicPr>
      <xdr:blipFill>
        <a:blip xmlns:r="http://schemas.openxmlformats.org/officeDocument/2006/relationships" r:embed="rId1" cstate="print"/>
        <a:stretch>
          <a:fillRect/>
        </a:stretch>
      </xdr:blipFill>
      <xdr:spPr>
        <a:xfrm>
          <a:off x="3536950" y="1177925"/>
          <a:ext cx="3571875" cy="657225"/>
        </a:xfrm>
        <a:prstGeom prst="rect">
          <a:avLst/>
        </a:prstGeom>
        <a:noFill/>
      </xdr:spPr>
    </xdr:pic>
    <xdr:clientData fLocksWithSheet="0"/>
  </xdr:oneCellAnchor>
  <xdr:twoCellAnchor editAs="oneCell">
    <xdr:from>
      <xdr:col>4</xdr:col>
      <xdr:colOff>76200</xdr:colOff>
      <xdr:row>38</xdr:row>
      <xdr:rowOff>177800</xdr:rowOff>
    </xdr:from>
    <xdr:to>
      <xdr:col>15</xdr:col>
      <xdr:colOff>215900</xdr:colOff>
      <xdr:row>38</xdr:row>
      <xdr:rowOff>508000</xdr:rowOff>
    </xdr:to>
    <xdr:pic>
      <xdr:nvPicPr>
        <xdr:cNvPr id="3" name="Picture 2" descr="Screen Shot 2014-08-18 at 1.20.39 PM.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78600" y="6743700"/>
          <a:ext cx="14528800" cy="330200"/>
        </a:xfrm>
        <a:prstGeom prst="rect">
          <a:avLst/>
        </a:prstGeom>
      </xdr:spPr>
    </xdr:pic>
    <xdr:clientData/>
  </xdr:twoCellAnchor>
  <xdr:twoCellAnchor editAs="oneCell">
    <xdr:from>
      <xdr:col>4</xdr:col>
      <xdr:colOff>76200</xdr:colOff>
      <xdr:row>39</xdr:row>
      <xdr:rowOff>190500</xdr:rowOff>
    </xdr:from>
    <xdr:to>
      <xdr:col>15</xdr:col>
      <xdr:colOff>584200</xdr:colOff>
      <xdr:row>64</xdr:row>
      <xdr:rowOff>63500</xdr:rowOff>
    </xdr:to>
    <xdr:pic>
      <xdr:nvPicPr>
        <xdr:cNvPr id="4" name="Picture 3" descr="Screen Shot 2014-08-18 at 1.25.29 PM.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578600" y="7442200"/>
          <a:ext cx="14897100" cy="5118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3810000</xdr:colOff>
      <xdr:row>102</xdr:row>
      <xdr:rowOff>1304925</xdr:rowOff>
    </xdr:from>
    <xdr:ext cx="3505200" cy="657225"/>
    <xdr:pic>
      <xdr:nvPicPr>
        <xdr:cNvPr id="2" name="image03.png"/>
        <xdr:cNvPicPr preferRelativeResize="0"/>
      </xdr:nvPicPr>
      <xdr:blipFill>
        <a:blip xmlns:r="http://schemas.openxmlformats.org/officeDocument/2006/relationships" r:embed="rId1" cstate="print"/>
        <a:stretch>
          <a:fillRect/>
        </a:stretch>
      </xdr:blipFill>
      <xdr:spPr>
        <a:xfrm>
          <a:off x="4432300" y="20850225"/>
          <a:ext cx="3505200" cy="657225"/>
        </a:xfrm>
        <a:prstGeom prst="rect">
          <a:avLst/>
        </a:prstGeom>
        <a:noFill/>
      </xdr:spPr>
    </xdr:pic>
    <xdr:clientData fLocksWithSheet="0"/>
  </xdr:oneCellAnchor>
  <xdr:twoCellAnchor editAs="oneCell">
    <xdr:from>
      <xdr:col>2</xdr:col>
      <xdr:colOff>0</xdr:colOff>
      <xdr:row>16</xdr:row>
      <xdr:rowOff>0</xdr:rowOff>
    </xdr:from>
    <xdr:to>
      <xdr:col>13</xdr:col>
      <xdr:colOff>520700</xdr:colOff>
      <xdr:row>18</xdr:row>
      <xdr:rowOff>330200</xdr:rowOff>
    </xdr:to>
    <xdr:pic>
      <xdr:nvPicPr>
        <xdr:cNvPr id="3" name="Picture 2" descr="Screen Shot 2014-08-18 at 1.30.51 PM.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30800" y="2743200"/>
          <a:ext cx="14909800" cy="1028700"/>
        </a:xfrm>
        <a:prstGeom prst="rect">
          <a:avLst/>
        </a:prstGeom>
      </xdr:spPr>
    </xdr:pic>
    <xdr:clientData/>
  </xdr:twoCellAnchor>
  <xdr:oneCellAnchor>
    <xdr:from>
      <xdr:col>2</xdr:col>
      <xdr:colOff>25400</xdr:colOff>
      <xdr:row>2</xdr:row>
      <xdr:rowOff>114300</xdr:rowOff>
    </xdr:from>
    <xdr:ext cx="3571875" cy="657225"/>
    <xdr:pic>
      <xdr:nvPicPr>
        <xdr:cNvPr id="4" name="image01.png"/>
        <xdr:cNvPicPr preferRelativeResize="0"/>
      </xdr:nvPicPr>
      <xdr:blipFill>
        <a:blip xmlns:r="http://schemas.openxmlformats.org/officeDocument/2006/relationships" r:embed="rId1" cstate="print"/>
        <a:stretch>
          <a:fillRect/>
        </a:stretch>
      </xdr:blipFill>
      <xdr:spPr>
        <a:xfrm>
          <a:off x="5156200" y="812800"/>
          <a:ext cx="3571875" cy="6572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35</xdr:row>
      <xdr:rowOff>98425</xdr:rowOff>
    </xdr:from>
    <xdr:ext cx="4114800" cy="828675"/>
    <xdr:pic>
      <xdr:nvPicPr>
        <xdr:cNvPr id="2" name="image02.png"/>
        <xdr:cNvPicPr preferRelativeResize="0"/>
      </xdr:nvPicPr>
      <xdr:blipFill>
        <a:blip xmlns:r="http://schemas.openxmlformats.org/officeDocument/2006/relationships" r:embed="rId1" cstate="print"/>
        <a:stretch>
          <a:fillRect/>
        </a:stretch>
      </xdr:blipFill>
      <xdr:spPr>
        <a:xfrm>
          <a:off x="0" y="6207125"/>
          <a:ext cx="4114800" cy="828675"/>
        </a:xfrm>
        <a:prstGeom prst="rect">
          <a:avLst/>
        </a:prstGeom>
        <a:noFill/>
      </xdr:spPr>
    </xdr:pic>
    <xdr:clientData fLocksWithSheet="0"/>
  </xdr:oneCellAnchor>
  <xdr:twoCellAnchor>
    <xdr:from>
      <xdr:col>0</xdr:col>
      <xdr:colOff>0</xdr:colOff>
      <xdr:row>0</xdr:row>
      <xdr:rowOff>0</xdr:rowOff>
    </xdr:from>
    <xdr:to>
      <xdr:col>11</xdr:col>
      <xdr:colOff>342900</xdr:colOff>
      <xdr:row>70</xdr:row>
      <xdr:rowOff>38100</xdr:rowOff>
    </xdr:to>
    <xdr:sp macro="" textlink="">
      <xdr:nvSpPr>
        <xdr:cNvPr id="1038" name="Rectangle 14"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11</xdr:col>
      <xdr:colOff>342900</xdr:colOff>
      <xdr:row>70</xdr:row>
      <xdr:rowOff>38100</xdr:rowOff>
    </xdr:to>
    <xdr:sp macro="" textlink="">
      <xdr:nvSpPr>
        <xdr:cNvPr id="3" name="AutoShape 14"/>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46"/>
  <sheetViews>
    <sheetView showGridLines="0" topLeftCell="A26" workbookViewId="0">
      <selection activeCell="F28" sqref="F28"/>
    </sheetView>
  </sheetViews>
  <sheetFormatPr baseColWidth="10" defaultColWidth="17.1640625" defaultRowHeight="12" x14ac:dyDescent="0"/>
  <cols>
    <col min="1" max="1" width="16.83203125" style="37" customWidth="1"/>
    <col min="2" max="2" width="29.1640625" style="37" customWidth="1"/>
    <col min="3" max="3" width="22.1640625" style="37" customWidth="1"/>
    <col min="4" max="16384" width="17.1640625" style="37"/>
  </cols>
  <sheetData>
    <row r="3" spans="1:7" ht="42">
      <c r="A3" s="46" t="s">
        <v>0</v>
      </c>
      <c r="B3" s="46"/>
      <c r="C3" s="46"/>
      <c r="D3" s="46"/>
      <c r="E3" s="47"/>
      <c r="F3" s="47"/>
      <c r="G3" s="47"/>
    </row>
    <row r="4" spans="1:7">
      <c r="D4" s="37" t="s">
        <v>1</v>
      </c>
    </row>
    <row r="5" spans="1:7" ht="13">
      <c r="D5" s="31"/>
    </row>
    <row r="11" spans="1:7" ht="42" customHeight="1">
      <c r="C11" s="48" t="s">
        <v>72</v>
      </c>
      <c r="D11" s="48"/>
      <c r="E11" s="48"/>
      <c r="F11" s="48"/>
      <c r="G11" s="48"/>
    </row>
    <row r="14" spans="1:7">
      <c r="A14" s="39" t="s">
        <v>2</v>
      </c>
    </row>
    <row r="15" spans="1:7">
      <c r="A15" s="43" t="s">
        <v>3</v>
      </c>
      <c r="B15" s="43"/>
      <c r="C15" s="43"/>
      <c r="D15" s="43"/>
    </row>
    <row r="16" spans="1:7">
      <c r="A16" s="43"/>
      <c r="B16" s="43"/>
      <c r="C16" s="43"/>
      <c r="D16" s="43"/>
    </row>
    <row r="17" spans="1:4">
      <c r="A17" s="43"/>
      <c r="B17" s="43"/>
      <c r="C17" s="43"/>
      <c r="D17" s="43"/>
    </row>
    <row r="18" spans="1:4">
      <c r="A18" s="43"/>
      <c r="B18" s="43"/>
      <c r="C18" s="43"/>
      <c r="D18" s="43"/>
    </row>
    <row r="19" spans="1:4">
      <c r="A19" s="43"/>
      <c r="B19" s="43"/>
      <c r="C19" s="43"/>
      <c r="D19" s="43"/>
    </row>
    <row r="20" spans="1:4">
      <c r="A20" s="43"/>
      <c r="B20" s="43"/>
      <c r="C20" s="43"/>
      <c r="D20" s="43"/>
    </row>
    <row r="21" spans="1:4">
      <c r="A21" s="43"/>
      <c r="B21" s="43"/>
      <c r="C21" s="43"/>
      <c r="D21" s="43"/>
    </row>
    <row r="22" spans="1:4">
      <c r="A22" s="43"/>
      <c r="B22" s="43"/>
      <c r="C22" s="43"/>
      <c r="D22" s="43"/>
    </row>
    <row r="23" spans="1:4">
      <c r="A23" s="43"/>
      <c r="B23" s="43"/>
      <c r="C23" s="43"/>
      <c r="D23" s="43"/>
    </row>
    <row r="24" spans="1:4">
      <c r="A24" s="43"/>
      <c r="B24" s="43"/>
      <c r="C24" s="43"/>
      <c r="D24" s="43"/>
    </row>
    <row r="26" spans="1:4">
      <c r="A26" s="49" t="s">
        <v>4</v>
      </c>
      <c r="B26" s="45"/>
    </row>
    <row r="27" spans="1:4">
      <c r="A27" s="43" t="s">
        <v>5</v>
      </c>
      <c r="B27" s="43"/>
      <c r="C27" s="43"/>
      <c r="D27" s="43"/>
    </row>
    <row r="28" spans="1:4">
      <c r="A28" s="43"/>
      <c r="B28" s="43"/>
      <c r="C28" s="43"/>
      <c r="D28" s="43"/>
    </row>
    <row r="29" spans="1:4">
      <c r="A29" s="43"/>
      <c r="B29" s="43"/>
      <c r="C29" s="43"/>
      <c r="D29" s="43"/>
    </row>
    <row r="30" spans="1:4">
      <c r="A30" s="43"/>
      <c r="B30" s="43"/>
      <c r="C30" s="43"/>
      <c r="D30" s="43"/>
    </row>
    <row r="31" spans="1:4">
      <c r="A31" s="43"/>
      <c r="B31" s="43"/>
      <c r="C31" s="43"/>
      <c r="D31" s="43"/>
    </row>
    <row r="32" spans="1:4">
      <c r="A32" s="43"/>
      <c r="B32" s="43"/>
      <c r="C32" s="43"/>
      <c r="D32" s="43"/>
    </row>
    <row r="33" spans="1:13">
      <c r="A33" s="43"/>
      <c r="B33" s="43"/>
      <c r="C33" s="43"/>
      <c r="D33" s="43"/>
    </row>
    <row r="34" spans="1:13">
      <c r="A34" s="43"/>
      <c r="B34" s="43"/>
      <c r="C34" s="43"/>
      <c r="D34" s="43"/>
    </row>
    <row r="35" spans="1:13">
      <c r="A35" s="43"/>
      <c r="B35" s="43"/>
      <c r="C35" s="43"/>
      <c r="D35" s="43"/>
    </row>
    <row r="36" spans="1:13">
      <c r="A36" s="43"/>
      <c r="B36" s="43"/>
      <c r="C36" s="43"/>
      <c r="D36" s="43"/>
    </row>
    <row r="37" spans="1:13">
      <c r="A37" s="43"/>
      <c r="B37" s="43"/>
      <c r="C37" s="43"/>
      <c r="D37" s="43"/>
    </row>
    <row r="38" spans="1:13">
      <c r="A38" s="38"/>
      <c r="B38" s="38"/>
      <c r="C38" s="38"/>
      <c r="D38" s="38"/>
    </row>
    <row r="39" spans="1:13" ht="54" customHeight="1">
      <c r="A39" s="35" t="s">
        <v>6</v>
      </c>
      <c r="B39" s="43" t="s">
        <v>7</v>
      </c>
      <c r="C39" s="43"/>
      <c r="D39" s="43"/>
    </row>
    <row r="40" spans="1:13" ht="122" customHeight="1">
      <c r="A40" s="35" t="s">
        <v>6</v>
      </c>
      <c r="B40" s="43" t="s">
        <v>67</v>
      </c>
      <c r="C40" s="43"/>
      <c r="D40" s="43"/>
    </row>
    <row r="43" spans="1:13" ht="15">
      <c r="A43" s="44" t="s">
        <v>66</v>
      </c>
      <c r="B43" s="44"/>
      <c r="C43" s="44"/>
    </row>
    <row r="46" spans="1:13">
      <c r="J46" s="45"/>
      <c r="K46" s="45"/>
      <c r="L46" s="45"/>
      <c r="M46" s="45"/>
    </row>
  </sheetData>
  <mergeCells count="9">
    <mergeCell ref="B40:D40"/>
    <mergeCell ref="A43:C43"/>
    <mergeCell ref="J46:M46"/>
    <mergeCell ref="A3:G3"/>
    <mergeCell ref="C11:G11"/>
    <mergeCell ref="A15:D24"/>
    <mergeCell ref="A26:B26"/>
    <mergeCell ref="A27:D37"/>
    <mergeCell ref="B39:D39"/>
  </mergeCells>
  <hyperlinks>
    <hyperlink ref="A43" location="Instructions!A1" display="Learn how to use the calculator through step-by-step instructions"/>
    <hyperlink ref="B43" location="Instructions!A1" display="Instructions!A1"/>
    <hyperlink ref="C43" location="Instructions!A1" display="Instructions!A1"/>
  </hyperlink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topLeftCell="A30" workbookViewId="0">
      <selection activeCell="D25" sqref="D25"/>
    </sheetView>
  </sheetViews>
  <sheetFormatPr baseColWidth="10" defaultColWidth="17.1640625" defaultRowHeight="12.75" customHeight="1" x14ac:dyDescent="0"/>
  <cols>
    <col min="1" max="1" width="8.1640625" style="1" customWidth="1"/>
    <col min="2" max="2" width="62.33203125" style="1" customWidth="1"/>
    <col min="3" max="16384" width="17.1640625" style="1"/>
  </cols>
  <sheetData>
    <row r="1" spans="1:8" ht="42">
      <c r="B1" s="50" t="s">
        <v>0</v>
      </c>
      <c r="C1" s="50"/>
      <c r="D1" s="50"/>
      <c r="E1" s="50"/>
      <c r="F1" s="51"/>
      <c r="G1" s="51"/>
      <c r="H1" s="51"/>
    </row>
    <row r="2" spans="1:8" ht="13">
      <c r="D2" s="30" t="s">
        <v>1</v>
      </c>
    </row>
    <row r="8" spans="1:8" ht="15">
      <c r="A8" s="52" t="s">
        <v>8</v>
      </c>
      <c r="B8" s="53"/>
    </row>
    <row r="9" spans="1:8" ht="12">
      <c r="A9" s="54" t="s">
        <v>9</v>
      </c>
      <c r="B9" s="54"/>
      <c r="C9" s="54"/>
      <c r="D9" s="54"/>
      <c r="E9" s="54"/>
    </row>
    <row r="10" spans="1:8" ht="12.75" customHeight="1">
      <c r="A10" s="54"/>
      <c r="B10" s="54"/>
      <c r="C10" s="54"/>
      <c r="D10" s="54"/>
      <c r="E10" s="54"/>
    </row>
    <row r="11" spans="1:8" ht="12.75" customHeight="1">
      <c r="A11" s="54"/>
      <c r="B11" s="54"/>
      <c r="C11" s="54"/>
      <c r="D11" s="54"/>
      <c r="E11" s="54"/>
    </row>
    <row r="12" spans="1:8" ht="12.75" customHeight="1">
      <c r="A12" s="54"/>
      <c r="B12" s="54"/>
      <c r="C12" s="54"/>
      <c r="D12" s="54"/>
      <c r="E12" s="54"/>
    </row>
    <row r="13" spans="1:8" ht="1.5" customHeight="1">
      <c r="A13" s="54"/>
      <c r="B13" s="54"/>
      <c r="C13" s="54"/>
      <c r="D13" s="54"/>
      <c r="E13" s="54"/>
    </row>
    <row r="15" spans="1:8" ht="13">
      <c r="A15" s="55" t="s">
        <v>10</v>
      </c>
      <c r="B15" s="55"/>
    </row>
    <row r="17" spans="1:3" ht="27" customHeight="1">
      <c r="A17" s="32" t="s">
        <v>6</v>
      </c>
      <c r="B17" s="34" t="s">
        <v>11</v>
      </c>
    </row>
    <row r="18" spans="1:3" ht="28" customHeight="1">
      <c r="A18" s="32" t="s">
        <v>6</v>
      </c>
      <c r="B18" s="34" t="s">
        <v>12</v>
      </c>
    </row>
    <row r="19" spans="1:3" ht="39" customHeight="1">
      <c r="A19" s="32" t="s">
        <v>6</v>
      </c>
      <c r="B19" s="34" t="s">
        <v>13</v>
      </c>
    </row>
    <row r="20" spans="1:3" ht="64" customHeight="1">
      <c r="A20" s="32" t="s">
        <v>6</v>
      </c>
      <c r="B20" s="34" t="s">
        <v>14</v>
      </c>
    </row>
    <row r="21" spans="1:3" ht="44" customHeight="1">
      <c r="A21" s="32" t="s">
        <v>6</v>
      </c>
      <c r="B21" s="34" t="s">
        <v>15</v>
      </c>
    </row>
    <row r="22" spans="1:3" ht="53" customHeight="1">
      <c r="A22" s="32" t="s">
        <v>6</v>
      </c>
      <c r="B22" s="34" t="s">
        <v>16</v>
      </c>
    </row>
    <row r="23" spans="1:3" ht="52" customHeight="1">
      <c r="A23" s="32" t="s">
        <v>6</v>
      </c>
      <c r="B23" s="34" t="s">
        <v>17</v>
      </c>
    </row>
    <row r="24" spans="1:3" ht="141" customHeight="1">
      <c r="A24" s="32" t="s">
        <v>6</v>
      </c>
      <c r="B24" s="34" t="s">
        <v>18</v>
      </c>
    </row>
    <row r="25" spans="1:3" ht="37" customHeight="1">
      <c r="A25" s="32" t="s">
        <v>6</v>
      </c>
      <c r="B25" s="34" t="s">
        <v>19</v>
      </c>
    </row>
    <row r="26" spans="1:3" ht="40" customHeight="1">
      <c r="A26" s="32" t="s">
        <v>6</v>
      </c>
      <c r="B26" s="34" t="s">
        <v>20</v>
      </c>
    </row>
    <row r="27" spans="1:3" ht="76" customHeight="1">
      <c r="A27" s="32" t="s">
        <v>6</v>
      </c>
      <c r="B27" s="34" t="s">
        <v>21</v>
      </c>
    </row>
    <row r="30" spans="1:3" ht="15">
      <c r="A30" s="56" t="s">
        <v>68</v>
      </c>
      <c r="B30" s="56"/>
      <c r="C30" s="56"/>
    </row>
  </sheetData>
  <mergeCells count="5">
    <mergeCell ref="B1:H1"/>
    <mergeCell ref="A8:B8"/>
    <mergeCell ref="A9:E13"/>
    <mergeCell ref="A15:B15"/>
    <mergeCell ref="A30:C30"/>
  </mergeCells>
  <hyperlinks>
    <hyperlink ref="A30" location="Calculator!A1" display="Start Using the Calculator"/>
    <hyperlink ref="B30" location="Calculator!A1" display="Calculator!A1"/>
    <hyperlink ref="C30" location="Calculator!A1" display="Calculator!A1"/>
  </hyperlinks>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dimension ref="A1:N51"/>
  <sheetViews>
    <sheetView showGridLines="0" tabSelected="1" zoomScale="150" zoomScaleNormal="150" zoomScalePageLayoutView="150" workbookViewId="0">
      <pane ySplit="3" topLeftCell="A12" activePane="bottomLeft" state="frozen"/>
      <selection pane="bottomLeft" activeCell="F29" sqref="F29"/>
    </sheetView>
  </sheetViews>
  <sheetFormatPr baseColWidth="10" defaultColWidth="9.83203125" defaultRowHeight="15" customHeight="1" x14ac:dyDescent="0"/>
  <cols>
    <col min="1" max="1" width="9.83203125" style="10"/>
    <col min="2" max="2" width="27" style="10" customWidth="1"/>
    <col min="3" max="3" width="13.5" style="10" customWidth="1"/>
    <col min="4" max="5" width="9.83203125" style="10"/>
    <col min="6" max="6" width="13.5" style="10" customWidth="1"/>
    <col min="7" max="7" width="9.83203125" style="10"/>
    <col min="8" max="8" width="18" style="10" customWidth="1"/>
    <col min="9" max="9" width="12.83203125" style="10" customWidth="1"/>
    <col min="10" max="10" width="18.5" style="10" customWidth="1"/>
    <col min="11" max="11" width="19.5" style="10" customWidth="1"/>
    <col min="12" max="12" width="16.33203125" style="10" customWidth="1"/>
    <col min="13" max="13" width="12.6640625" style="10" customWidth="1"/>
    <col min="14" max="14" width="14.5" style="10" customWidth="1"/>
    <col min="15" max="16384" width="9.83203125" style="10"/>
  </cols>
  <sheetData>
    <row r="1" spans="1:14" ht="34">
      <c r="B1" s="57" t="s">
        <v>0</v>
      </c>
      <c r="C1" s="57"/>
      <c r="D1" s="57"/>
      <c r="E1" s="57"/>
      <c r="F1" s="57"/>
      <c r="G1" s="57"/>
      <c r="H1" s="57"/>
      <c r="I1" s="58"/>
      <c r="J1" s="58"/>
      <c r="K1" s="45"/>
      <c r="L1" s="45"/>
      <c r="M1" s="45"/>
      <c r="N1" s="45"/>
    </row>
    <row r="2" spans="1:14" ht="12"/>
    <row r="3" spans="1:14" ht="25">
      <c r="A3" s="18" t="s">
        <v>22</v>
      </c>
      <c r="B3" s="19" t="s">
        <v>23</v>
      </c>
      <c r="C3" s="19" t="s">
        <v>24</v>
      </c>
      <c r="D3" s="19" t="s">
        <v>25</v>
      </c>
      <c r="E3" s="19" t="s">
        <v>26</v>
      </c>
      <c r="F3" s="19" t="s">
        <v>27</v>
      </c>
      <c r="G3" s="19" t="s">
        <v>28</v>
      </c>
      <c r="H3" s="20" t="s">
        <v>29</v>
      </c>
      <c r="I3" s="19" t="s">
        <v>30</v>
      </c>
      <c r="J3" s="20" t="s">
        <v>31</v>
      </c>
      <c r="K3" s="19" t="s">
        <v>32</v>
      </c>
      <c r="L3" s="20" t="s">
        <v>33</v>
      </c>
      <c r="M3" s="21" t="s">
        <v>34</v>
      </c>
      <c r="N3" s="11" t="s">
        <v>35</v>
      </c>
    </row>
    <row r="4" spans="1:14" ht="15.75" customHeight="1">
      <c r="A4" s="22" t="s">
        <v>36</v>
      </c>
      <c r="B4" s="3" t="s">
        <v>37</v>
      </c>
      <c r="C4" s="4">
        <v>1</v>
      </c>
      <c r="D4" s="5">
        <f t="shared" ref="D4:D25" si="0">C4*16</f>
        <v>16</v>
      </c>
      <c r="E4" s="6">
        <f>D4*0.85</f>
        <v>13.6</v>
      </c>
      <c r="F4" s="2"/>
      <c r="G4" s="2"/>
      <c r="H4" s="7">
        <f t="shared" ref="H4:H33" si="1">IF((E4&gt;0),((G4-F4)/E4),0)</f>
        <v>0</v>
      </c>
      <c r="I4" s="4">
        <v>2</v>
      </c>
      <c r="J4" s="7">
        <f t="shared" ref="J4:J33" si="2">H4*I4</f>
        <v>0</v>
      </c>
      <c r="K4" s="8">
        <v>0</v>
      </c>
      <c r="L4" s="7">
        <f t="shared" ref="L4:L33" si="3">((100/100)-K4)*J4</f>
        <v>0</v>
      </c>
      <c r="M4" s="23">
        <f t="shared" ref="M4:M33" si="4">ROUND(L4,2)</f>
        <v>0</v>
      </c>
      <c r="N4" s="12">
        <f>SUMIF(M4:M33, "&gt;0", M4:M33)</f>
        <v>0</v>
      </c>
    </row>
    <row r="5" spans="1:14" ht="14">
      <c r="A5" s="22" t="s">
        <v>36</v>
      </c>
      <c r="B5" s="5" t="s">
        <v>38</v>
      </c>
      <c r="C5" s="4">
        <v>12</v>
      </c>
      <c r="D5" s="5">
        <f t="shared" si="0"/>
        <v>192</v>
      </c>
      <c r="E5" s="6">
        <f>D5*0.66</f>
        <v>126.72</v>
      </c>
      <c r="F5" s="2"/>
      <c r="G5" s="2"/>
      <c r="H5" s="7">
        <f t="shared" si="1"/>
        <v>0</v>
      </c>
      <c r="I5" s="4">
        <v>2.5</v>
      </c>
      <c r="J5" s="7">
        <f t="shared" si="2"/>
        <v>0</v>
      </c>
      <c r="K5" s="8"/>
      <c r="L5" s="7">
        <f t="shared" si="3"/>
        <v>0</v>
      </c>
      <c r="M5" s="23">
        <f t="shared" si="4"/>
        <v>0</v>
      </c>
      <c r="N5" s="13"/>
    </row>
    <row r="6" spans="1:14" ht="14">
      <c r="A6" s="22" t="s">
        <v>36</v>
      </c>
      <c r="B6" s="3" t="s">
        <v>39</v>
      </c>
      <c r="C6" s="4">
        <v>20</v>
      </c>
      <c r="D6" s="5">
        <f t="shared" si="0"/>
        <v>320</v>
      </c>
      <c r="E6" s="6">
        <f>D6*0.628</f>
        <v>200.96</v>
      </c>
      <c r="F6" s="2"/>
      <c r="G6" s="33"/>
      <c r="H6" s="7">
        <f t="shared" si="1"/>
        <v>0</v>
      </c>
      <c r="I6" s="4">
        <v>4</v>
      </c>
      <c r="J6" s="7">
        <f t="shared" si="2"/>
        <v>0</v>
      </c>
      <c r="K6" s="8"/>
      <c r="L6" s="7">
        <f t="shared" si="3"/>
        <v>0</v>
      </c>
      <c r="M6" s="23">
        <f t="shared" si="4"/>
        <v>0</v>
      </c>
      <c r="N6" s="13"/>
    </row>
    <row r="7" spans="1:14" ht="14">
      <c r="A7" s="22" t="s">
        <v>36</v>
      </c>
      <c r="B7" s="5" t="s">
        <v>40</v>
      </c>
      <c r="C7" s="4">
        <v>20</v>
      </c>
      <c r="D7" s="5">
        <f t="shared" si="0"/>
        <v>320</v>
      </c>
      <c r="E7" s="6">
        <f>D7*0.813</f>
        <v>260.15999999999997</v>
      </c>
      <c r="F7" s="2"/>
      <c r="G7" s="2"/>
      <c r="H7" s="7">
        <f t="shared" si="1"/>
        <v>0</v>
      </c>
      <c r="I7" s="4">
        <v>2</v>
      </c>
      <c r="J7" s="7">
        <f t="shared" si="2"/>
        <v>0</v>
      </c>
      <c r="K7" s="8"/>
      <c r="L7" s="7">
        <f t="shared" si="3"/>
        <v>0</v>
      </c>
      <c r="M7" s="23">
        <f t="shared" si="4"/>
        <v>0</v>
      </c>
      <c r="N7" s="13"/>
    </row>
    <row r="8" spans="1:14" ht="14">
      <c r="A8" s="22" t="s">
        <v>36</v>
      </c>
      <c r="B8" s="3" t="s">
        <v>41</v>
      </c>
      <c r="C8" s="4">
        <v>3</v>
      </c>
      <c r="D8" s="5">
        <f t="shared" si="0"/>
        <v>48</v>
      </c>
      <c r="E8" s="9">
        <f>D8*0.97</f>
        <v>46.56</v>
      </c>
      <c r="F8" s="2"/>
      <c r="G8" s="2"/>
      <c r="H8" s="7">
        <f t="shared" si="1"/>
        <v>0</v>
      </c>
      <c r="I8" s="4">
        <v>2</v>
      </c>
      <c r="J8" s="7">
        <f t="shared" si="2"/>
        <v>0</v>
      </c>
      <c r="K8" s="8"/>
      <c r="L8" s="7">
        <f t="shared" si="3"/>
        <v>0</v>
      </c>
      <c r="M8" s="23">
        <f t="shared" si="4"/>
        <v>0</v>
      </c>
      <c r="N8" s="13"/>
    </row>
    <row r="9" spans="1:14" ht="14">
      <c r="A9" s="22" t="s">
        <v>36</v>
      </c>
      <c r="B9" s="3" t="s">
        <v>42</v>
      </c>
      <c r="C9" s="4">
        <v>6</v>
      </c>
      <c r="D9" s="5">
        <f t="shared" si="0"/>
        <v>96</v>
      </c>
      <c r="E9" s="6">
        <f>D9*0.656</f>
        <v>62.975999999999999</v>
      </c>
      <c r="F9" s="2"/>
      <c r="G9" s="2"/>
      <c r="H9" s="7">
        <f t="shared" si="1"/>
        <v>0</v>
      </c>
      <c r="I9" s="4">
        <v>3</v>
      </c>
      <c r="J9" s="7">
        <f t="shared" si="2"/>
        <v>0</v>
      </c>
      <c r="K9" s="8"/>
      <c r="L9" s="7">
        <f t="shared" si="3"/>
        <v>0</v>
      </c>
      <c r="M9" s="23">
        <f t="shared" si="4"/>
        <v>0</v>
      </c>
      <c r="N9" s="13"/>
    </row>
    <row r="10" spans="1:14" ht="14">
      <c r="A10" s="22" t="s">
        <v>36</v>
      </c>
      <c r="B10" s="5" t="s">
        <v>43</v>
      </c>
      <c r="C10" s="4">
        <v>8</v>
      </c>
      <c r="D10" s="5">
        <f t="shared" si="0"/>
        <v>128</v>
      </c>
      <c r="E10" s="6">
        <f>D10*0.919</f>
        <v>117.63200000000001</v>
      </c>
      <c r="F10" s="2"/>
      <c r="G10" s="2"/>
      <c r="H10" s="7">
        <f t="shared" si="1"/>
        <v>0</v>
      </c>
      <c r="I10" s="4">
        <v>1</v>
      </c>
      <c r="J10" s="7">
        <f t="shared" si="2"/>
        <v>0</v>
      </c>
      <c r="K10" s="8"/>
      <c r="L10" s="7">
        <f t="shared" si="3"/>
        <v>0</v>
      </c>
      <c r="M10" s="23">
        <f t="shared" si="4"/>
        <v>0</v>
      </c>
      <c r="N10" s="13"/>
    </row>
    <row r="11" spans="1:14" ht="14">
      <c r="A11" s="22" t="s">
        <v>44</v>
      </c>
      <c r="B11" s="5" t="s">
        <v>45</v>
      </c>
      <c r="C11" s="4">
        <v>8</v>
      </c>
      <c r="D11" s="5">
        <f t="shared" si="0"/>
        <v>128</v>
      </c>
      <c r="E11" s="6">
        <f>D11*1</f>
        <v>128</v>
      </c>
      <c r="F11" s="2"/>
      <c r="G11" s="2"/>
      <c r="H11" s="7">
        <f t="shared" si="1"/>
        <v>0</v>
      </c>
      <c r="I11" s="4">
        <v>2</v>
      </c>
      <c r="J11" s="7">
        <f t="shared" si="2"/>
        <v>0</v>
      </c>
      <c r="K11" s="8"/>
      <c r="L11" s="7">
        <f t="shared" si="3"/>
        <v>0</v>
      </c>
      <c r="M11" s="23">
        <f t="shared" si="4"/>
        <v>0</v>
      </c>
      <c r="N11" s="13"/>
    </row>
    <row r="12" spans="1:14" ht="14">
      <c r="A12" s="22" t="s">
        <v>44</v>
      </c>
      <c r="B12" s="5" t="s">
        <v>46</v>
      </c>
      <c r="C12" s="4">
        <v>25</v>
      </c>
      <c r="D12" s="5">
        <f t="shared" si="0"/>
        <v>400</v>
      </c>
      <c r="E12" s="6">
        <f>D12*0.842</f>
        <v>336.8</v>
      </c>
      <c r="F12" s="2"/>
      <c r="G12" s="2"/>
      <c r="H12" s="7">
        <f t="shared" si="1"/>
        <v>0</v>
      </c>
      <c r="I12" s="4">
        <v>3.5</v>
      </c>
      <c r="J12" s="7">
        <f t="shared" si="2"/>
        <v>0</v>
      </c>
      <c r="K12" s="8"/>
      <c r="L12" s="7">
        <f t="shared" si="3"/>
        <v>0</v>
      </c>
      <c r="M12" s="23">
        <f t="shared" si="4"/>
        <v>0</v>
      </c>
      <c r="N12" s="13"/>
    </row>
    <row r="13" spans="1:14" ht="14">
      <c r="A13" s="22" t="s">
        <v>44</v>
      </c>
      <c r="B13" s="3" t="s">
        <v>47</v>
      </c>
      <c r="C13" s="4">
        <v>50</v>
      </c>
      <c r="D13" s="5">
        <f t="shared" si="0"/>
        <v>800</v>
      </c>
      <c r="E13" s="6">
        <f>D13*0.781</f>
        <v>624.80000000000007</v>
      </c>
      <c r="F13" s="2"/>
      <c r="G13" s="2"/>
      <c r="H13" s="7">
        <f t="shared" si="1"/>
        <v>0</v>
      </c>
      <c r="I13" s="4">
        <v>4</v>
      </c>
      <c r="J13" s="7">
        <f t="shared" si="2"/>
        <v>0</v>
      </c>
      <c r="K13" s="8"/>
      <c r="L13" s="7">
        <f t="shared" si="3"/>
        <v>0</v>
      </c>
      <c r="M13" s="23">
        <f t="shared" si="4"/>
        <v>0</v>
      </c>
      <c r="N13" s="13"/>
    </row>
    <row r="14" spans="1:14" ht="14">
      <c r="A14" s="22" t="s">
        <v>44</v>
      </c>
      <c r="B14" s="3" t="s">
        <v>48</v>
      </c>
      <c r="C14" s="4">
        <v>4</v>
      </c>
      <c r="D14" s="5">
        <f t="shared" si="0"/>
        <v>64</v>
      </c>
      <c r="E14" s="6">
        <f>D14*0.518</f>
        <v>33.152000000000001</v>
      </c>
      <c r="F14" s="2"/>
      <c r="G14" s="2"/>
      <c r="H14" s="7">
        <f t="shared" si="1"/>
        <v>0</v>
      </c>
      <c r="I14" s="4">
        <v>4</v>
      </c>
      <c r="J14" s="7">
        <f t="shared" si="2"/>
        <v>0</v>
      </c>
      <c r="K14" s="8"/>
      <c r="L14" s="7">
        <f t="shared" si="3"/>
        <v>0</v>
      </c>
      <c r="M14" s="23">
        <f t="shared" si="4"/>
        <v>0</v>
      </c>
      <c r="N14" s="13"/>
    </row>
    <row r="15" spans="1:14" ht="14">
      <c r="A15" s="22" t="s">
        <v>44</v>
      </c>
      <c r="B15" s="5" t="s">
        <v>49</v>
      </c>
      <c r="C15" s="4">
        <v>20</v>
      </c>
      <c r="D15" s="5">
        <f t="shared" si="0"/>
        <v>320</v>
      </c>
      <c r="E15" s="6">
        <f>D15*0.95</f>
        <v>304</v>
      </c>
      <c r="F15" s="2"/>
      <c r="G15" s="2"/>
      <c r="H15" s="7">
        <f t="shared" si="1"/>
        <v>0</v>
      </c>
      <c r="I15" s="4">
        <v>1</v>
      </c>
      <c r="J15" s="7">
        <f t="shared" si="2"/>
        <v>0</v>
      </c>
      <c r="K15" s="8"/>
      <c r="L15" s="7">
        <f t="shared" si="3"/>
        <v>0</v>
      </c>
      <c r="M15" s="23">
        <f t="shared" si="4"/>
        <v>0</v>
      </c>
      <c r="N15" s="13"/>
    </row>
    <row r="16" spans="1:14" ht="14">
      <c r="A16" s="22" t="s">
        <v>44</v>
      </c>
      <c r="B16" s="3" t="s">
        <v>50</v>
      </c>
      <c r="C16" s="4">
        <v>25</v>
      </c>
      <c r="D16" s="5">
        <f t="shared" si="0"/>
        <v>400</v>
      </c>
      <c r="E16" s="6">
        <f>D16*0.813</f>
        <v>325.2</v>
      </c>
      <c r="F16" s="2"/>
      <c r="G16" s="2"/>
      <c r="H16" s="7">
        <f t="shared" si="1"/>
        <v>0</v>
      </c>
      <c r="I16" s="4">
        <v>2</v>
      </c>
      <c r="J16" s="7">
        <f t="shared" si="2"/>
        <v>0</v>
      </c>
      <c r="K16" s="8"/>
      <c r="L16" s="7">
        <f t="shared" si="3"/>
        <v>0</v>
      </c>
      <c r="M16" s="23">
        <f t="shared" si="4"/>
        <v>0</v>
      </c>
      <c r="N16" s="13"/>
    </row>
    <row r="17" spans="1:14" ht="14">
      <c r="A17" s="22" t="s">
        <v>44</v>
      </c>
      <c r="B17" s="5" t="s">
        <v>51</v>
      </c>
      <c r="C17" s="4">
        <v>10</v>
      </c>
      <c r="D17" s="5">
        <f t="shared" si="0"/>
        <v>160</v>
      </c>
      <c r="E17" s="6">
        <f>D17*0.844</f>
        <v>135.04</v>
      </c>
      <c r="F17" s="2"/>
      <c r="G17" s="2"/>
      <c r="H17" s="7">
        <f t="shared" si="1"/>
        <v>0</v>
      </c>
      <c r="I17" s="4">
        <v>2</v>
      </c>
      <c r="J17" s="7">
        <f t="shared" si="2"/>
        <v>0</v>
      </c>
      <c r="K17" s="8"/>
      <c r="L17" s="7">
        <f t="shared" si="3"/>
        <v>0</v>
      </c>
      <c r="M17" s="23">
        <f t="shared" si="4"/>
        <v>0</v>
      </c>
      <c r="N17" s="13"/>
    </row>
    <row r="18" spans="1:14" ht="14">
      <c r="A18" s="22" t="s">
        <v>44</v>
      </c>
      <c r="B18" s="5" t="s">
        <v>52</v>
      </c>
      <c r="C18" s="4">
        <v>10</v>
      </c>
      <c r="D18" s="5">
        <f t="shared" si="0"/>
        <v>160</v>
      </c>
      <c r="E18" s="6">
        <f>D18*0.44</f>
        <v>70.400000000000006</v>
      </c>
      <c r="F18" s="2"/>
      <c r="G18" s="2"/>
      <c r="H18" s="7">
        <f t="shared" si="1"/>
        <v>0</v>
      </c>
      <c r="I18" s="4">
        <v>2</v>
      </c>
      <c r="J18" s="7">
        <f t="shared" si="2"/>
        <v>0</v>
      </c>
      <c r="K18" s="2"/>
      <c r="L18" s="7">
        <f t="shared" si="3"/>
        <v>0</v>
      </c>
      <c r="M18" s="23">
        <f t="shared" si="4"/>
        <v>0</v>
      </c>
      <c r="N18" s="13"/>
    </row>
    <row r="19" spans="1:14" ht="14">
      <c r="A19" s="22" t="s">
        <v>44</v>
      </c>
      <c r="B19" s="5" t="s">
        <v>53</v>
      </c>
      <c r="C19" s="4">
        <v>25</v>
      </c>
      <c r="D19" s="5">
        <f t="shared" si="0"/>
        <v>400</v>
      </c>
      <c r="E19" s="6">
        <f>D19*0.912</f>
        <v>364.8</v>
      </c>
      <c r="F19" s="2"/>
      <c r="G19" s="2"/>
      <c r="H19" s="7">
        <f t="shared" si="1"/>
        <v>0</v>
      </c>
      <c r="I19" s="4">
        <v>1</v>
      </c>
      <c r="J19" s="7">
        <f t="shared" si="2"/>
        <v>0</v>
      </c>
      <c r="K19" s="2"/>
      <c r="L19" s="7">
        <f t="shared" si="3"/>
        <v>0</v>
      </c>
      <c r="M19" s="23">
        <f t="shared" si="4"/>
        <v>0</v>
      </c>
      <c r="N19" s="13"/>
    </row>
    <row r="20" spans="1:14" ht="14">
      <c r="A20" s="22" t="s">
        <v>44</v>
      </c>
      <c r="B20" s="3" t="s">
        <v>54</v>
      </c>
      <c r="C20" s="4">
        <v>20</v>
      </c>
      <c r="D20" s="5">
        <f t="shared" si="0"/>
        <v>320</v>
      </c>
      <c r="E20" s="6">
        <f>D20*0.984</f>
        <v>314.88</v>
      </c>
      <c r="F20" s="2"/>
      <c r="G20" s="2"/>
      <c r="H20" s="7">
        <f t="shared" si="1"/>
        <v>0</v>
      </c>
      <c r="I20" s="4">
        <v>2</v>
      </c>
      <c r="J20" s="7">
        <f t="shared" si="2"/>
        <v>0</v>
      </c>
      <c r="K20" s="8"/>
      <c r="L20" s="7">
        <f t="shared" si="3"/>
        <v>0</v>
      </c>
      <c r="M20" s="23">
        <f t="shared" si="4"/>
        <v>0</v>
      </c>
      <c r="N20" s="13"/>
    </row>
    <row r="21" spans="1:14" ht="14">
      <c r="A21" s="22" t="s">
        <v>44</v>
      </c>
      <c r="B21" s="3" t="s">
        <v>55</v>
      </c>
      <c r="C21" s="4">
        <v>9</v>
      </c>
      <c r="D21" s="5">
        <f t="shared" si="0"/>
        <v>144</v>
      </c>
      <c r="E21" s="6">
        <f>D21*0.95</f>
        <v>136.79999999999998</v>
      </c>
      <c r="F21" s="2"/>
      <c r="G21" s="2"/>
      <c r="H21" s="7">
        <f t="shared" si="1"/>
        <v>0</v>
      </c>
      <c r="I21" s="4">
        <v>2</v>
      </c>
      <c r="J21" s="7">
        <f t="shared" si="2"/>
        <v>0</v>
      </c>
      <c r="K21" s="8"/>
      <c r="L21" s="7">
        <f t="shared" si="3"/>
        <v>0</v>
      </c>
      <c r="M21" s="23">
        <f t="shared" si="4"/>
        <v>0</v>
      </c>
      <c r="N21" s="13"/>
    </row>
    <row r="22" spans="1:14" ht="14">
      <c r="A22" s="22" t="s">
        <v>44</v>
      </c>
      <c r="B22" s="3" t="s">
        <v>56</v>
      </c>
      <c r="C22" s="4">
        <v>20</v>
      </c>
      <c r="D22" s="5">
        <f t="shared" si="0"/>
        <v>320</v>
      </c>
      <c r="E22" s="6">
        <f>D22*0.95</f>
        <v>304</v>
      </c>
      <c r="F22" s="2"/>
      <c r="G22" s="2"/>
      <c r="H22" s="7">
        <f t="shared" si="1"/>
        <v>0</v>
      </c>
      <c r="I22" s="4">
        <v>4</v>
      </c>
      <c r="J22" s="7">
        <f t="shared" si="2"/>
        <v>0</v>
      </c>
      <c r="K22" s="8"/>
      <c r="L22" s="7">
        <f t="shared" si="3"/>
        <v>0</v>
      </c>
      <c r="M22" s="23">
        <f t="shared" si="4"/>
        <v>0</v>
      </c>
      <c r="N22" s="13"/>
    </row>
    <row r="23" spans="1:14" s="36" customFormat="1" ht="14">
      <c r="A23" s="22" t="s">
        <v>57</v>
      </c>
      <c r="B23" s="40" t="s">
        <v>69</v>
      </c>
      <c r="C23" s="4">
        <v>80</v>
      </c>
      <c r="D23" s="5">
        <v>80</v>
      </c>
      <c r="E23" s="6">
        <f>D23*0.9281</f>
        <v>74.248000000000005</v>
      </c>
      <c r="F23" s="2"/>
      <c r="G23" s="2"/>
      <c r="H23" s="7">
        <f t="shared" si="1"/>
        <v>0</v>
      </c>
      <c r="I23" s="4">
        <v>1</v>
      </c>
      <c r="J23" s="7">
        <f t="shared" si="2"/>
        <v>0</v>
      </c>
      <c r="K23" s="8"/>
      <c r="L23" s="7">
        <f t="shared" si="3"/>
        <v>0</v>
      </c>
      <c r="M23" s="23">
        <f t="shared" si="4"/>
        <v>0</v>
      </c>
      <c r="N23" s="13"/>
    </row>
    <row r="24" spans="1:14" ht="14">
      <c r="A24" s="22" t="s">
        <v>57</v>
      </c>
      <c r="B24" s="5" t="s">
        <v>58</v>
      </c>
      <c r="C24" s="4">
        <v>35</v>
      </c>
      <c r="D24" s="5">
        <f t="shared" si="0"/>
        <v>560</v>
      </c>
      <c r="E24" s="6">
        <f>D24*0.844</f>
        <v>472.64</v>
      </c>
      <c r="F24" s="2"/>
      <c r="G24" s="2"/>
      <c r="H24" s="7">
        <f t="shared" si="1"/>
        <v>0</v>
      </c>
      <c r="I24" s="4">
        <v>4</v>
      </c>
      <c r="J24" s="7">
        <f t="shared" si="2"/>
        <v>0</v>
      </c>
      <c r="K24" s="8"/>
      <c r="L24" s="7">
        <f t="shared" si="3"/>
        <v>0</v>
      </c>
      <c r="M24" s="23">
        <f t="shared" si="4"/>
        <v>0</v>
      </c>
      <c r="N24" s="13"/>
    </row>
    <row r="25" spans="1:14" ht="14">
      <c r="A25" s="22" t="s">
        <v>57</v>
      </c>
      <c r="B25" s="5" t="s">
        <v>59</v>
      </c>
      <c r="C25" s="4">
        <v>50</v>
      </c>
      <c r="D25" s="5">
        <f t="shared" si="0"/>
        <v>800</v>
      </c>
      <c r="E25" s="6">
        <f>D25*0.75</f>
        <v>600</v>
      </c>
      <c r="F25" s="2"/>
      <c r="G25" s="2"/>
      <c r="H25" s="7">
        <f t="shared" si="1"/>
        <v>0</v>
      </c>
      <c r="I25" s="4">
        <v>4</v>
      </c>
      <c r="J25" s="7">
        <f t="shared" si="2"/>
        <v>0</v>
      </c>
      <c r="K25" s="8"/>
      <c r="L25" s="7">
        <f t="shared" si="3"/>
        <v>0</v>
      </c>
      <c r="M25" s="23">
        <f t="shared" si="4"/>
        <v>0</v>
      </c>
      <c r="N25" s="13"/>
    </row>
    <row r="26" spans="1:14" ht="14">
      <c r="A26" s="22"/>
      <c r="B26" s="3" t="s">
        <v>60</v>
      </c>
      <c r="C26" s="4">
        <v>12</v>
      </c>
      <c r="D26" s="5">
        <v>12</v>
      </c>
      <c r="E26" s="5">
        <v>12</v>
      </c>
      <c r="F26" s="2"/>
      <c r="G26" s="2"/>
      <c r="H26" s="7">
        <f t="shared" si="1"/>
        <v>0</v>
      </c>
      <c r="I26" s="4">
        <v>2</v>
      </c>
      <c r="J26" s="7">
        <f t="shared" si="2"/>
        <v>0</v>
      </c>
      <c r="K26" s="8"/>
      <c r="L26" s="7">
        <f t="shared" si="3"/>
        <v>0</v>
      </c>
      <c r="M26" s="23">
        <f t="shared" si="4"/>
        <v>0</v>
      </c>
      <c r="N26" s="13"/>
    </row>
    <row r="27" spans="1:14" ht="14">
      <c r="A27" s="22"/>
      <c r="B27" s="3" t="s">
        <v>61</v>
      </c>
      <c r="C27" s="4">
        <v>1</v>
      </c>
      <c r="D27" s="5">
        <f t="shared" ref="D27:D33" si="5">C27*16</f>
        <v>16</v>
      </c>
      <c r="E27" s="5">
        <f>D27*0.87</f>
        <v>13.92</v>
      </c>
      <c r="F27" s="2"/>
      <c r="G27" s="2"/>
      <c r="H27" s="7">
        <f t="shared" si="1"/>
        <v>0</v>
      </c>
      <c r="I27" s="4">
        <v>6</v>
      </c>
      <c r="J27" s="7">
        <f t="shared" si="2"/>
        <v>0</v>
      </c>
      <c r="K27" s="8"/>
      <c r="L27" s="7">
        <f t="shared" si="3"/>
        <v>0</v>
      </c>
      <c r="M27" s="23">
        <f t="shared" si="4"/>
        <v>0</v>
      </c>
      <c r="N27" s="13"/>
    </row>
    <row r="28" spans="1:14" ht="14">
      <c r="A28" s="22"/>
      <c r="B28" s="3" t="s">
        <v>62</v>
      </c>
      <c r="C28" s="4">
        <v>1</v>
      </c>
      <c r="D28" s="5">
        <f t="shared" si="5"/>
        <v>16</v>
      </c>
      <c r="E28" s="5">
        <f>D28*1</f>
        <v>16</v>
      </c>
      <c r="F28" s="2"/>
      <c r="G28" s="2"/>
      <c r="H28" s="7">
        <f t="shared" si="1"/>
        <v>0</v>
      </c>
      <c r="I28" s="4">
        <v>3</v>
      </c>
      <c r="J28" s="7">
        <f t="shared" si="2"/>
        <v>0</v>
      </c>
      <c r="K28" s="8">
        <v>0.1</v>
      </c>
      <c r="L28" s="7">
        <f t="shared" si="3"/>
        <v>0</v>
      </c>
      <c r="M28" s="23">
        <f t="shared" si="4"/>
        <v>0</v>
      </c>
      <c r="N28" s="13"/>
    </row>
    <row r="29" spans="1:14" ht="14">
      <c r="A29" s="22"/>
      <c r="B29" s="3" t="s">
        <v>63</v>
      </c>
      <c r="C29" s="4">
        <v>1</v>
      </c>
      <c r="D29" s="5">
        <f t="shared" si="5"/>
        <v>16</v>
      </c>
      <c r="E29" s="5">
        <f>D29*1</f>
        <v>16</v>
      </c>
      <c r="F29" s="2"/>
      <c r="G29" s="2"/>
      <c r="H29" s="7">
        <f t="shared" si="1"/>
        <v>0</v>
      </c>
      <c r="I29" s="4">
        <v>6</v>
      </c>
      <c r="J29" s="7">
        <f t="shared" si="2"/>
        <v>0</v>
      </c>
      <c r="K29" s="8"/>
      <c r="L29" s="7">
        <f t="shared" si="3"/>
        <v>0</v>
      </c>
      <c r="M29" s="23">
        <f t="shared" si="4"/>
        <v>0</v>
      </c>
      <c r="N29" s="13"/>
    </row>
    <row r="30" spans="1:14" ht="14">
      <c r="A30" s="22"/>
      <c r="B30" s="3" t="s">
        <v>64</v>
      </c>
      <c r="C30" s="4">
        <v>1</v>
      </c>
      <c r="D30" s="5">
        <f t="shared" si="5"/>
        <v>16</v>
      </c>
      <c r="E30" s="5">
        <f>D30*0.875</f>
        <v>14</v>
      </c>
      <c r="F30" s="2"/>
      <c r="G30" s="2"/>
      <c r="H30" s="7">
        <f t="shared" si="1"/>
        <v>0</v>
      </c>
      <c r="I30" s="4">
        <v>3</v>
      </c>
      <c r="J30" s="7">
        <f t="shared" si="2"/>
        <v>0</v>
      </c>
      <c r="K30" s="8"/>
      <c r="L30" s="7">
        <f t="shared" si="3"/>
        <v>0</v>
      </c>
      <c r="M30" s="23">
        <f t="shared" si="4"/>
        <v>0</v>
      </c>
      <c r="N30" s="13"/>
    </row>
    <row r="31" spans="1:14" s="36" customFormat="1" ht="14">
      <c r="A31" s="24"/>
      <c r="B31" s="42" t="s">
        <v>70</v>
      </c>
      <c r="C31" s="26">
        <v>5</v>
      </c>
      <c r="D31" s="25">
        <f t="shared" si="5"/>
        <v>80</v>
      </c>
      <c r="E31" s="5">
        <f>D31*0.67</f>
        <v>53.6</v>
      </c>
      <c r="F31" s="27"/>
      <c r="G31" s="27"/>
      <c r="H31" s="7">
        <f t="shared" si="1"/>
        <v>0</v>
      </c>
      <c r="I31" s="26">
        <v>3</v>
      </c>
      <c r="J31" s="7">
        <f t="shared" si="2"/>
        <v>0</v>
      </c>
      <c r="K31" s="41"/>
      <c r="L31" s="7">
        <f t="shared" si="3"/>
        <v>0</v>
      </c>
      <c r="M31" s="23">
        <f t="shared" si="4"/>
        <v>0</v>
      </c>
      <c r="N31" s="13"/>
    </row>
    <row r="32" spans="1:14" s="36" customFormat="1" ht="14">
      <c r="A32" s="24"/>
      <c r="B32" s="42" t="s">
        <v>71</v>
      </c>
      <c r="C32" s="26">
        <v>5</v>
      </c>
      <c r="D32" s="25">
        <f t="shared" si="5"/>
        <v>80</v>
      </c>
      <c r="E32" s="5">
        <f>D32*0.7</f>
        <v>56</v>
      </c>
      <c r="F32" s="27"/>
      <c r="G32" s="27"/>
      <c r="H32" s="7">
        <f t="shared" si="1"/>
        <v>0</v>
      </c>
      <c r="I32" s="26">
        <v>3</v>
      </c>
      <c r="J32" s="7">
        <f t="shared" si="2"/>
        <v>0</v>
      </c>
      <c r="K32" s="41"/>
      <c r="L32" s="7">
        <f t="shared" si="3"/>
        <v>0</v>
      </c>
      <c r="M32" s="23">
        <f t="shared" si="4"/>
        <v>0</v>
      </c>
      <c r="N32" s="13"/>
    </row>
    <row r="33" spans="1:14" ht="14">
      <c r="A33" s="24"/>
      <c r="B33" s="25" t="s">
        <v>65</v>
      </c>
      <c r="C33" s="26">
        <v>5</v>
      </c>
      <c r="D33" s="25">
        <f t="shared" si="5"/>
        <v>80</v>
      </c>
      <c r="E33" s="25">
        <f>D33*0.7</f>
        <v>56</v>
      </c>
      <c r="F33" s="27"/>
      <c r="G33" s="27"/>
      <c r="H33" s="28">
        <f t="shared" si="1"/>
        <v>0</v>
      </c>
      <c r="I33" s="26">
        <v>4</v>
      </c>
      <c r="J33" s="28">
        <f t="shared" si="2"/>
        <v>0</v>
      </c>
      <c r="K33" s="27"/>
      <c r="L33" s="28">
        <f t="shared" si="3"/>
        <v>0</v>
      </c>
      <c r="M33" s="29">
        <f t="shared" si="4"/>
        <v>0</v>
      </c>
      <c r="N33" s="13"/>
    </row>
    <row r="34" spans="1:14" ht="14">
      <c r="B34" s="14"/>
      <c r="C34" s="14"/>
      <c r="D34" s="14"/>
      <c r="E34" s="14"/>
      <c r="F34" s="14"/>
      <c r="G34" s="14"/>
      <c r="H34" s="15"/>
      <c r="I34" s="14"/>
      <c r="J34" s="15"/>
      <c r="K34" s="14"/>
      <c r="L34" s="15"/>
      <c r="M34" s="16"/>
      <c r="N34" s="17"/>
    </row>
    <row r="35" spans="1:14" ht="14">
      <c r="B35" s="14"/>
      <c r="C35" s="14"/>
      <c r="D35" s="14"/>
      <c r="E35" s="14"/>
      <c r="F35" s="14"/>
      <c r="G35" s="14"/>
      <c r="H35" s="15"/>
      <c r="I35" s="14"/>
      <c r="J35" s="15"/>
      <c r="K35" s="14"/>
      <c r="L35" s="15"/>
      <c r="M35" s="16"/>
      <c r="N35" s="17"/>
    </row>
    <row r="36" spans="1:14" ht="14">
      <c r="B36" s="14"/>
      <c r="C36" s="14"/>
      <c r="D36" s="14"/>
      <c r="E36" s="14"/>
      <c r="F36" s="14"/>
      <c r="G36" s="14"/>
      <c r="H36" s="15"/>
      <c r="I36" s="14"/>
      <c r="J36" s="15"/>
      <c r="K36" s="14"/>
      <c r="L36" s="15"/>
      <c r="M36" s="16"/>
      <c r="N36" s="17"/>
    </row>
    <row r="37" spans="1:14" ht="14">
      <c r="B37" s="14"/>
      <c r="C37" s="14"/>
      <c r="D37" s="14"/>
      <c r="E37" s="14"/>
      <c r="F37" s="14"/>
      <c r="G37" s="14"/>
      <c r="H37" s="15"/>
      <c r="I37" s="14"/>
      <c r="J37" s="15"/>
      <c r="K37" s="14"/>
      <c r="L37" s="15"/>
      <c r="M37" s="16"/>
      <c r="N37" s="17"/>
    </row>
    <row r="38" spans="1:14" ht="14">
      <c r="B38" s="14"/>
      <c r="C38" s="14"/>
      <c r="D38" s="14"/>
      <c r="E38" s="14"/>
      <c r="F38" s="14"/>
      <c r="G38" s="14"/>
      <c r="H38" s="15"/>
      <c r="I38" s="14"/>
      <c r="J38" s="15"/>
      <c r="K38" s="14"/>
      <c r="L38" s="15"/>
      <c r="M38" s="16"/>
      <c r="N38" s="17"/>
    </row>
    <row r="39" spans="1:14" ht="14">
      <c r="B39" s="14"/>
      <c r="C39" s="14"/>
      <c r="D39" s="14"/>
      <c r="E39" s="14"/>
      <c r="F39" s="14"/>
      <c r="G39" s="14"/>
      <c r="H39" s="15"/>
      <c r="I39" s="14"/>
      <c r="J39" s="15"/>
      <c r="K39" s="14"/>
      <c r="L39" s="15"/>
      <c r="M39" s="16"/>
      <c r="N39" s="17"/>
    </row>
    <row r="40" spans="1:14" ht="14">
      <c r="B40" s="14"/>
      <c r="C40" s="14"/>
      <c r="D40" s="14"/>
      <c r="E40" s="14"/>
      <c r="F40" s="14"/>
      <c r="G40" s="14"/>
      <c r="H40" s="15"/>
      <c r="I40" s="14"/>
      <c r="J40" s="15"/>
      <c r="K40" s="14"/>
      <c r="L40" s="15"/>
      <c r="M40" s="16"/>
      <c r="N40" s="17"/>
    </row>
    <row r="41" spans="1:14" ht="14">
      <c r="B41" s="14"/>
      <c r="C41" s="14"/>
      <c r="D41" s="14"/>
      <c r="E41" s="14"/>
      <c r="F41" s="14"/>
      <c r="G41" s="14"/>
      <c r="H41" s="15"/>
      <c r="I41" s="14"/>
      <c r="J41" s="15"/>
      <c r="K41" s="14"/>
      <c r="L41" s="15"/>
      <c r="M41" s="16"/>
      <c r="N41" s="17"/>
    </row>
    <row r="42" spans="1:14" ht="44" customHeight="1">
      <c r="A42" s="48" t="s">
        <v>72</v>
      </c>
      <c r="B42" s="59"/>
      <c r="C42" s="59"/>
      <c r="D42" s="59"/>
      <c r="E42" s="59"/>
      <c r="F42" s="14"/>
      <c r="G42" s="14"/>
      <c r="H42" s="15"/>
      <c r="I42" s="14"/>
      <c r="J42" s="15"/>
      <c r="K42" s="14"/>
      <c r="L42" s="15"/>
      <c r="M42" s="16"/>
      <c r="N42" s="17"/>
    </row>
    <row r="43" spans="1:14" ht="44" customHeight="1">
      <c r="B43" s="14"/>
      <c r="C43" s="14"/>
      <c r="D43" s="14"/>
      <c r="E43" s="14"/>
      <c r="F43" s="14"/>
      <c r="G43" s="14"/>
      <c r="H43" s="15"/>
      <c r="I43" s="14"/>
      <c r="J43" s="15"/>
      <c r="K43" s="14"/>
      <c r="L43" s="15"/>
      <c r="M43" s="16"/>
      <c r="N43" s="17"/>
    </row>
    <row r="44" spans="1:14" ht="14">
      <c r="B44" s="14"/>
      <c r="C44" s="14"/>
      <c r="D44" s="14"/>
      <c r="E44" s="14"/>
      <c r="F44" s="14"/>
      <c r="G44" s="14"/>
      <c r="H44" s="15"/>
      <c r="I44" s="14"/>
      <c r="J44" s="15"/>
      <c r="K44" s="14"/>
      <c r="L44" s="15"/>
      <c r="M44" s="16"/>
      <c r="N44" s="17"/>
    </row>
    <row r="50" spans="13:13" ht="15" customHeight="1"/>
    <row r="51" spans="13:13" ht="15" customHeight="1"/>
  </sheetData>
  <mergeCells count="2">
    <mergeCell ref="B1:N1"/>
    <mergeCell ref="A42:E42"/>
  </mergeCells>
  <pageMargins left="0.75" right="0.75" top="1" bottom="1" header="0.5" footer="0.5"/>
  <pageSetup orientation="portrait" horizontalDpi="4294967292" verticalDpi="4294967292"/>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Instructions</vt:lpstr>
      <vt:lpstr>Calculator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Jen Reynolds</cp:lastModifiedBy>
  <dcterms:created xsi:type="dcterms:W3CDTF">2014-08-18T17:33:25Z</dcterms:created>
  <dcterms:modified xsi:type="dcterms:W3CDTF">2014-10-16T01:35:25Z</dcterms:modified>
</cp:coreProperties>
</file>